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3 Reimbursement Unit\Hospitals\GME\SFY22\"/>
    </mc:Choice>
  </mc:AlternateContent>
  <xr:revisionPtr revIDLastSave="0" documentId="13_ncr:1_{F6D1F9E3-3545-4E0C-AAC4-D3E702A5CA37}" xr6:coauthVersionLast="36" xr6:coauthVersionMax="36" xr10:uidLastSave="{00000000-0000-0000-0000-000000000000}"/>
  <bookViews>
    <workbookView xWindow="-15" yWindow="-15" windowWidth="28830" windowHeight="6435" tabRatio="792" xr2:uid="{00000000-000D-0000-FFFF-FFFF00000000}"/>
  </bookViews>
  <sheets>
    <sheet name="Summary" sheetId="12" r:id="rId1"/>
    <sheet name="Upload" sheetId="17" r:id="rId2"/>
  </sheets>
  <externalReferences>
    <externalReference r:id="rId3"/>
    <externalReference r:id="rId4"/>
    <externalReference r:id="rId5"/>
  </externalReferences>
  <definedNames>
    <definedName name="AdditionalDSH">[1]AdditionalPool!$B$9:$M$15</definedName>
    <definedName name="CaidBase">[2]BaseMedicaid!$A$10:$F$58</definedName>
    <definedName name="data">#REF!</definedName>
    <definedName name="datalookup">#REF!</definedName>
    <definedName name="discharge">[2]Discharges!$B$7:$H$61</definedName>
    <definedName name="FindCounty">[2]BaseMedicaid!$M$4:$Q$103</definedName>
    <definedName name="HOSP">#REF!</definedName>
    <definedName name="HOSPGAP">'[3]UPL Model'!$O$12:$O$300</definedName>
    <definedName name="HOSPITALGRP">'[3]UPL Model'!$A$12:$A$300</definedName>
    <definedName name="HOSPTYPE">#REF!</definedName>
    <definedName name="IPNPData">#REF!</definedName>
    <definedName name="Payment">Summary!$C$19:$I$27</definedName>
    <definedName name="PMTSANNLZD">'[3]UPL Model'!$N$12:$N$300</definedName>
    <definedName name="ServiceDate">[3]Lookup!$I$2:$I$5</definedName>
    <definedName name="UPLMOD">'[3]UPL Model'!$A$12:$O$350</definedName>
  </definedNames>
  <calcPr calcId="191029"/>
</workbook>
</file>

<file path=xl/calcChain.xml><?xml version="1.0" encoding="utf-8"?>
<calcChain xmlns="http://schemas.openxmlformats.org/spreadsheetml/2006/main">
  <c r="H5" i="12" l="1"/>
  <c r="H13" i="12"/>
  <c r="H11" i="12"/>
  <c r="H9" i="12"/>
  <c r="J11" i="12"/>
  <c r="J13" i="12" l="1"/>
  <c r="J18" i="12" l="1"/>
  <c r="I18" i="12"/>
  <c r="H18" i="12"/>
  <c r="G18" i="12"/>
  <c r="F18" i="12"/>
  <c r="D12" i="12"/>
  <c r="J9" i="12"/>
  <c r="H8" i="12"/>
  <c r="J5" i="12"/>
  <c r="H4" i="12"/>
  <c r="D7" i="12" l="1"/>
  <c r="E7" i="12" s="1"/>
  <c r="D8" i="12"/>
  <c r="E8" i="12" s="1"/>
  <c r="F8" i="12" s="1"/>
  <c r="D9" i="12"/>
  <c r="E9" i="12" s="1"/>
  <c r="F9" i="12" s="1"/>
  <c r="D6" i="12"/>
  <c r="E6" i="12" s="1"/>
  <c r="D28" i="12"/>
  <c r="H20" i="12" l="1"/>
  <c r="J6" i="17" s="1"/>
  <c r="H24" i="12"/>
  <c r="J10" i="17" s="1"/>
  <c r="H19" i="12"/>
  <c r="J5" i="17" s="1"/>
  <c r="H22" i="12"/>
  <c r="J8" i="17" s="1"/>
  <c r="H23" i="12"/>
  <c r="J9" i="17" s="1"/>
  <c r="H21" i="12"/>
  <c r="J7" i="17" s="1"/>
  <c r="H25" i="12"/>
  <c r="J11" i="17" s="1"/>
  <c r="H26" i="12"/>
  <c r="J12" i="17" s="1"/>
  <c r="H27" i="12"/>
  <c r="J13" i="17" s="1"/>
  <c r="I21" i="12"/>
  <c r="N7" i="17" s="1"/>
  <c r="I26" i="12"/>
  <c r="N12" i="17" s="1"/>
  <c r="I19" i="12"/>
  <c r="N5" i="17" s="1"/>
  <c r="I23" i="12"/>
  <c r="N9" i="17" s="1"/>
  <c r="I22" i="12"/>
  <c r="N8" i="17" s="1"/>
  <c r="I24" i="12"/>
  <c r="N10" i="17" s="1"/>
  <c r="I20" i="12"/>
  <c r="N6" i="17" s="1"/>
  <c r="I27" i="12"/>
  <c r="N13" i="17" s="1"/>
  <c r="I25" i="12"/>
  <c r="N11" i="17" s="1"/>
  <c r="E12" i="12"/>
  <c r="F12" i="12" s="1"/>
  <c r="F7" i="12"/>
  <c r="G22" i="12" s="1"/>
  <c r="F8" i="17" s="1"/>
  <c r="F6" i="12"/>
  <c r="N14" i="17" l="1"/>
  <c r="J14" i="17"/>
  <c r="G25" i="12"/>
  <c r="F11" i="17" s="1"/>
  <c r="G23" i="12"/>
  <c r="F9" i="17" s="1"/>
  <c r="G21" i="12"/>
  <c r="F7" i="17" s="1"/>
  <c r="G26" i="12"/>
  <c r="F12" i="17" s="1"/>
  <c r="G19" i="12"/>
  <c r="F5" i="17" s="1"/>
  <c r="G24" i="12"/>
  <c r="F10" i="17" s="1"/>
  <c r="G20" i="12"/>
  <c r="F6" i="17" s="1"/>
  <c r="G27" i="12"/>
  <c r="F13" i="17" s="1"/>
  <c r="H28" i="12"/>
  <c r="E27" i="12"/>
  <c r="E24" i="12"/>
  <c r="E19" i="12"/>
  <c r="E21" i="12"/>
  <c r="E26" i="12"/>
  <c r="E23" i="12"/>
  <c r="E20" i="12"/>
  <c r="E25" i="12"/>
  <c r="E22" i="12"/>
  <c r="F20" i="12"/>
  <c r="B6" i="17" s="1"/>
  <c r="F22" i="12"/>
  <c r="B8" i="17" s="1"/>
  <c r="F19" i="12"/>
  <c r="B5" i="17" s="1"/>
  <c r="F27" i="12"/>
  <c r="B13" i="17" s="1"/>
  <c r="F24" i="12"/>
  <c r="B10" i="17" s="1"/>
  <c r="F21" i="12"/>
  <c r="B7" i="17" s="1"/>
  <c r="F26" i="12"/>
  <c r="B12" i="17" s="1"/>
  <c r="F23" i="12"/>
  <c r="B9" i="17" s="1"/>
  <c r="F25" i="12"/>
  <c r="B11" i="17" s="1"/>
  <c r="F14" i="17" l="1"/>
  <c r="B14" i="17"/>
  <c r="G28" i="12"/>
  <c r="F28" i="12"/>
  <c r="J19" i="12"/>
  <c r="E28" i="12"/>
  <c r="J20" i="12" l="1"/>
  <c r="J24" i="12"/>
  <c r="J22" i="12"/>
  <c r="I28" i="12"/>
  <c r="J28" i="12" s="1"/>
  <c r="J21" i="12"/>
  <c r="J25" i="12"/>
  <c r="J26" i="12"/>
  <c r="J23" i="12"/>
  <c r="J27" i="12"/>
</calcChain>
</file>

<file path=xl/sharedStrings.xml><?xml version="1.0" encoding="utf-8"?>
<sst xmlns="http://schemas.openxmlformats.org/spreadsheetml/2006/main" count="153" uniqueCount="53">
  <si>
    <t>Percentage</t>
  </si>
  <si>
    <t>Total</t>
  </si>
  <si>
    <t>State</t>
  </si>
  <si>
    <t>Federal</t>
  </si>
  <si>
    <t>State Portion</t>
  </si>
  <si>
    <t>Medicaid Base</t>
  </si>
  <si>
    <t>1st Qtr Amt</t>
  </si>
  <si>
    <t>Source of Funds - Combined</t>
  </si>
  <si>
    <t>2nd Qtr Amt</t>
  </si>
  <si>
    <t>3rd Qtr Amt</t>
  </si>
  <si>
    <t>4th Qtr Amt</t>
  </si>
  <si>
    <t>Total Amt</t>
  </si>
  <si>
    <t>Totals</t>
  </si>
  <si>
    <t>Hospital</t>
  </si>
  <si>
    <t>Medicaid GME Calculations</t>
  </si>
  <si>
    <t>State Fiscal Year</t>
  </si>
  <si>
    <t>UNIVERSITY OF UTAH HOSP</t>
  </si>
  <si>
    <t>PRIMARY CHILDRENS MED CNTR</t>
  </si>
  <si>
    <t>LDS HOSPITAL</t>
  </si>
  <si>
    <t>INTERMOUNTAIN MEDICAL CENTER</t>
  </si>
  <si>
    <t>UTAH VALLEY REG MED CNTR</t>
  </si>
  <si>
    <t>MCKAY DEE HOSPITAL</t>
  </si>
  <si>
    <t>ST MARKS HOSPITAL</t>
  </si>
  <si>
    <t>SALT LAKE REG MED CNTR</t>
  </si>
  <si>
    <t>UNIVERSITY HOSPITAL PSYCH</t>
  </si>
  <si>
    <t>Total Payment</t>
  </si>
  <si>
    <t>County Codes</t>
  </si>
  <si>
    <t>18</t>
  </si>
  <si>
    <t>29</t>
  </si>
  <si>
    <t>25</t>
  </si>
  <si>
    <t>ProvNum</t>
  </si>
  <si>
    <t>County</t>
  </si>
  <si>
    <t>ProvDue</t>
  </si>
  <si>
    <t>For BMO Gross Adjustment Database - Upload Form</t>
  </si>
  <si>
    <t>Medicaid Base - Q4</t>
  </si>
  <si>
    <t>Medicaid Base - Q3</t>
  </si>
  <si>
    <t>Medicaid Base - Q2</t>
  </si>
  <si>
    <t>Fed.Match Rate</t>
  </si>
  <si>
    <t>Medicaid Base - Q1</t>
  </si>
  <si>
    <t>Source of Funds</t>
  </si>
  <si>
    <t>876000525088</t>
  </si>
  <si>
    <t>942854058211</t>
  </si>
  <si>
    <t>870269232209</t>
  </si>
  <si>
    <t>870269232338</t>
  </si>
  <si>
    <t>870269232162</t>
  </si>
  <si>
    <t>870269232274</t>
  </si>
  <si>
    <t>621650573021</t>
  </si>
  <si>
    <t>621795214002</t>
  </si>
  <si>
    <t>876000525494</t>
  </si>
  <si>
    <t>Q1</t>
  </si>
  <si>
    <t>Q2</t>
  </si>
  <si>
    <t>Q3</t>
  </si>
  <si>
    <t>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</si>
</sst>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%"/>
  </numFmts>
  <fonts count="43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rgb="FF222222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6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9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/>
    <xf numFmtId="0" fontId="26" fillId="0" borderId="0"/>
    <xf numFmtId="0" fontId="1" fillId="0" borderId="0"/>
    <xf numFmtId="0" fontId="1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6" applyNumberFormat="0" applyFill="0" applyAlignment="0" applyProtection="0"/>
    <xf numFmtId="0" fontId="38" fillId="22" borderId="0" applyNumberFormat="0" applyBorder="0" applyAlignment="0" applyProtection="0"/>
    <xf numFmtId="0" fontId="1" fillId="0" borderId="0"/>
    <xf numFmtId="0" fontId="1" fillId="0" borderId="0"/>
    <xf numFmtId="0" fontId="1" fillId="23" borderId="7" applyNumberFormat="0" applyFont="0" applyAlignment="0" applyProtection="0"/>
    <xf numFmtId="0" fontId="39" fillId="20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0" fontId="0" fillId="0" borderId="0" xfId="0"/>
    <xf numFmtId="38" fontId="1" fillId="0" borderId="0" xfId="0" applyNumberFormat="1" applyFont="1"/>
    <xf numFmtId="38" fontId="22" fillId="0" borderId="0" xfId="0" applyNumberFormat="1" applyFont="1" applyBorder="1" applyAlignment="1">
      <alignment horizontal="center"/>
    </xf>
    <xf numFmtId="38" fontId="1" fillId="0" borderId="0" xfId="0" applyNumberFormat="1" applyFont="1" applyBorder="1"/>
    <xf numFmtId="38" fontId="23" fillId="0" borderId="10" xfId="0" applyNumberFormat="1" applyFont="1" applyBorder="1"/>
    <xf numFmtId="38" fontId="1" fillId="0" borderId="10" xfId="0" applyNumberFormat="1" applyFont="1" applyBorder="1"/>
    <xf numFmtId="38" fontId="1" fillId="0" borderId="10" xfId="0" applyNumberFormat="1" applyFont="1" applyBorder="1" applyAlignment="1">
      <alignment horizontal="center"/>
    </xf>
    <xf numFmtId="38" fontId="1" fillId="0" borderId="0" xfId="0" applyNumberFormat="1" applyFont="1" applyBorder="1" applyAlignment="1">
      <alignment horizontal="center"/>
    </xf>
    <xf numFmtId="38" fontId="20" fillId="0" borderId="0" xfId="0" applyNumberFormat="1" applyFont="1"/>
    <xf numFmtId="10" fontId="1" fillId="0" borderId="0" xfId="0" applyNumberFormat="1" applyFont="1"/>
    <xf numFmtId="38" fontId="1" fillId="0" borderId="11" xfId="0" applyNumberFormat="1" applyFont="1" applyBorder="1"/>
    <xf numFmtId="9" fontId="20" fillId="0" borderId="11" xfId="0" applyNumberFormat="1" applyFont="1" applyBorder="1"/>
    <xf numFmtId="38" fontId="20" fillId="0" borderId="0" xfId="0" applyNumberFormat="1" applyFont="1" applyBorder="1"/>
    <xf numFmtId="9" fontId="20" fillId="0" borderId="0" xfId="0" applyNumberFormat="1" applyFont="1" applyBorder="1"/>
    <xf numFmtId="38" fontId="19" fillId="0" borderId="13" xfId="0" applyNumberFormat="1" applyFont="1" applyBorder="1"/>
    <xf numFmtId="38" fontId="19" fillId="0" borderId="13" xfId="0" applyNumberFormat="1" applyFont="1" applyBorder="1" applyAlignment="1">
      <alignment horizontal="center"/>
    </xf>
    <xf numFmtId="38" fontId="19" fillId="0" borderId="10" xfId="0" applyNumberFormat="1" applyFont="1" applyBorder="1" applyAlignment="1">
      <alignment horizontal="right"/>
    </xf>
    <xf numFmtId="38" fontId="19" fillId="0" borderId="12" xfId="0" applyNumberFormat="1" applyFont="1" applyBorder="1" applyAlignment="1">
      <alignment horizontal="right" wrapText="1"/>
    </xf>
    <xf numFmtId="164" fontId="1" fillId="0" borderId="0" xfId="0" applyNumberFormat="1" applyFont="1"/>
    <xf numFmtId="164" fontId="19" fillId="0" borderId="0" xfId="0" applyNumberFormat="1" applyFont="1"/>
    <xf numFmtId="164" fontId="20" fillId="0" borderId="11" xfId="0" applyNumberFormat="1" applyFont="1" applyBorder="1"/>
    <xf numFmtId="164" fontId="1" fillId="0" borderId="11" xfId="0" applyNumberFormat="1" applyFont="1" applyBorder="1"/>
    <xf numFmtId="164" fontId="19" fillId="0" borderId="11" xfId="0" applyNumberFormat="1" applyFont="1" applyBorder="1"/>
    <xf numFmtId="38" fontId="24" fillId="0" borderId="10" xfId="0" applyNumberFormat="1" applyFont="1" applyBorder="1" applyAlignment="1">
      <alignment horizontal="right"/>
    </xf>
    <xf numFmtId="164" fontId="1" fillId="0" borderId="0" xfId="0" applyNumberFormat="1" applyFont="1" applyFill="1"/>
    <xf numFmtId="164" fontId="1" fillId="0" borderId="10" xfId="0" applyNumberFormat="1" applyFont="1" applyBorder="1" applyAlignment="1">
      <alignment horizontal="center"/>
    </xf>
    <xf numFmtId="164" fontId="1" fillId="24" borderId="0" xfId="0" applyNumberFormat="1" applyFont="1" applyFill="1"/>
    <xf numFmtId="38" fontId="22" fillId="0" borderId="0" xfId="0" applyNumberFormat="1" applyFont="1" applyBorder="1" applyAlignment="1">
      <alignment horizontal="left"/>
    </xf>
    <xf numFmtId="38" fontId="25" fillId="0" borderId="12" xfId="0" applyNumberFormat="1" applyFont="1" applyBorder="1" applyAlignment="1">
      <alignment horizontal="right" wrapText="1"/>
    </xf>
    <xf numFmtId="38" fontId="1" fillId="0" borderId="0" xfId="0" applyNumberFormat="1" applyFont="1" applyBorder="1" applyAlignment="1"/>
    <xf numFmtId="0" fontId="19" fillId="25" borderId="15" xfId="0" applyFont="1" applyFill="1" applyBorder="1" applyAlignment="1">
      <alignment vertical="center" wrapText="1"/>
    </xf>
    <xf numFmtId="0" fontId="19" fillId="25" borderId="19" xfId="0" applyFont="1" applyFill="1" applyBorder="1" applyAlignment="1">
      <alignment vertical="center" wrapText="1"/>
    </xf>
    <xf numFmtId="0" fontId="19" fillId="25" borderId="16" xfId="0" applyFont="1" applyFill="1" applyBorder="1" applyAlignment="1">
      <alignment vertical="center" wrapText="1"/>
    </xf>
    <xf numFmtId="0" fontId="19" fillId="25" borderId="16" xfId="0" applyFont="1" applyFill="1" applyBorder="1" applyAlignment="1">
      <alignment horizontal="right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1" fontId="1" fillId="0" borderId="17" xfId="0" applyNumberFormat="1" applyFont="1" applyFill="1" applyBorder="1" applyAlignment="1">
      <alignment horizontal="center" vertical="center" wrapText="1"/>
    </xf>
    <xf numFmtId="8" fontId="1" fillId="0" borderId="18" xfId="0" applyNumberFormat="1" applyFont="1" applyBorder="1" applyAlignment="1">
      <alignment horizontal="right" vertical="center" wrapText="1"/>
    </xf>
    <xf numFmtId="8" fontId="19" fillId="25" borderId="18" xfId="0" applyNumberFormat="1" applyFont="1" applyFill="1" applyBorder="1" applyAlignment="1">
      <alignment horizontal="right" vertical="center" wrapText="1"/>
    </xf>
    <xf numFmtId="1" fontId="22" fillId="26" borderId="0" xfId="0" applyNumberFormat="1" applyFont="1" applyFill="1" applyBorder="1" applyAlignment="1">
      <alignment horizontal="center"/>
    </xf>
    <xf numFmtId="38" fontId="1" fillId="0" borderId="22" xfId="0" applyNumberFormat="1" applyFont="1" applyBorder="1" applyAlignment="1">
      <alignment horizontal="right"/>
    </xf>
    <xf numFmtId="38" fontId="1" fillId="0" borderId="10" xfId="0" applyNumberFormat="1" applyFont="1" applyBorder="1" applyAlignment="1">
      <alignment horizontal="right"/>
    </xf>
    <xf numFmtId="10" fontId="1" fillId="0" borderId="25" xfId="39" applyNumberFormat="1" applyFont="1" applyFill="1" applyBorder="1"/>
    <xf numFmtId="10" fontId="20" fillId="24" borderId="26" xfId="39" applyNumberFormat="1" applyFont="1" applyFill="1" applyBorder="1"/>
    <xf numFmtId="165" fontId="1" fillId="0" borderId="0" xfId="39" applyNumberFormat="1" applyFont="1"/>
    <xf numFmtId="38" fontId="1" fillId="0" borderId="0" xfId="0" applyNumberFormat="1" applyFont="1" applyBorder="1" applyAlignment="1">
      <alignment horizontal="right"/>
    </xf>
    <xf numFmtId="10" fontId="1" fillId="0" borderId="29" xfId="39" applyNumberFormat="1" applyFont="1" applyFill="1" applyBorder="1"/>
    <xf numFmtId="49" fontId="22" fillId="0" borderId="0" xfId="0" applyNumberFormat="1" applyFont="1" applyBorder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3" fillId="0" borderId="10" xfId="0" applyNumberFormat="1" applyFont="1" applyBorder="1"/>
    <xf numFmtId="49" fontId="1" fillId="0" borderId="0" xfId="0" applyNumberFormat="1" applyFont="1"/>
    <xf numFmtId="49" fontId="0" fillId="0" borderId="0" xfId="0" applyNumberFormat="1"/>
    <xf numFmtId="49" fontId="1" fillId="0" borderId="0" xfId="0" applyNumberFormat="1" applyFont="1" applyBorder="1"/>
    <xf numFmtId="49" fontId="19" fillId="0" borderId="13" xfId="0" applyNumberFormat="1" applyFont="1" applyBorder="1"/>
    <xf numFmtId="0" fontId="0" fillId="0" borderId="0" xfId="0" applyAlignment="1">
      <alignment wrapText="1"/>
    </xf>
    <xf numFmtId="38" fontId="1" fillId="0" borderId="23" xfId="0" applyNumberFormat="1" applyFont="1" applyBorder="1" applyAlignment="1">
      <alignment horizontal="center" vertical="center" wrapText="1"/>
    </xf>
    <xf numFmtId="38" fontId="1" fillId="0" borderId="24" xfId="0" applyNumberFormat="1" applyFont="1" applyBorder="1" applyAlignment="1">
      <alignment horizontal="center" vertical="center" wrapText="1"/>
    </xf>
    <xf numFmtId="38" fontId="21" fillId="0" borderId="0" xfId="0" applyNumberFormat="1" applyFont="1" applyBorder="1" applyAlignment="1">
      <alignment horizontal="left"/>
    </xf>
    <xf numFmtId="38" fontId="23" fillId="0" borderId="27" xfId="0" applyNumberFormat="1" applyFont="1" applyBorder="1" applyAlignment="1">
      <alignment horizontal="right"/>
    </xf>
    <xf numFmtId="38" fontId="23" fillId="0" borderId="14" xfId="0" applyNumberFormat="1" applyFont="1" applyBorder="1" applyAlignment="1">
      <alignment horizontal="right"/>
    </xf>
    <xf numFmtId="38" fontId="23" fillId="0" borderId="28" xfId="0" applyNumberFormat="1" applyFont="1" applyBorder="1" applyAlignment="1">
      <alignment horizontal="right"/>
    </xf>
    <xf numFmtId="0" fontId="0" fillId="0" borderId="19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4" fontId="42" fillId="27" borderId="20" xfId="0" applyNumberFormat="1" applyFont="1" applyFill="1" applyBorder="1" applyAlignment="1">
      <alignment horizontal="center" wrapText="1"/>
    </xf>
    <xf numFmtId="4" fontId="42" fillId="27" borderId="13" xfId="0" applyNumberFormat="1" applyFont="1" applyFill="1" applyBorder="1" applyAlignment="1">
      <alignment horizontal="center" wrapText="1"/>
    </xf>
  </cellXfs>
  <cellStyles count="97">
    <cellStyle name="£Z_x0004_Ç_x0006_^_x0004_" xfId="45" xr:uid="{00000000-0005-0000-0000-000000000000}"/>
    <cellStyle name="£Z_x0004_Ç_x0006_^_x0004_ 2" xfId="46" xr:uid="{00000000-0005-0000-0000-000001000000}"/>
    <cellStyle name="20% - Accent1" xfId="1" builtinId="30" customBuiltin="1"/>
    <cellStyle name="20% - Accent1 2" xfId="47" xr:uid="{00000000-0005-0000-0000-000003000000}"/>
    <cellStyle name="20% - Accent2" xfId="2" builtinId="34" customBuiltin="1"/>
    <cellStyle name="20% - Accent2 2" xfId="48" xr:uid="{00000000-0005-0000-0000-000005000000}"/>
    <cellStyle name="20% - Accent3" xfId="3" builtinId="38" customBuiltin="1"/>
    <cellStyle name="20% - Accent3 2" xfId="49" xr:uid="{00000000-0005-0000-0000-000007000000}"/>
    <cellStyle name="20% - Accent4" xfId="4" builtinId="42" customBuiltin="1"/>
    <cellStyle name="20% - Accent4 2" xfId="50" xr:uid="{00000000-0005-0000-0000-000009000000}"/>
    <cellStyle name="20% - Accent5" xfId="5" builtinId="46" customBuiltin="1"/>
    <cellStyle name="20% - Accent5 2" xfId="51" xr:uid="{00000000-0005-0000-0000-00000B000000}"/>
    <cellStyle name="20% - Accent6" xfId="6" builtinId="50" customBuiltin="1"/>
    <cellStyle name="20% - Accent6 2" xfId="52" xr:uid="{00000000-0005-0000-0000-00000D000000}"/>
    <cellStyle name="40% - Accent1" xfId="7" builtinId="31" customBuiltin="1"/>
    <cellStyle name="40% - Accent1 2" xfId="53" xr:uid="{00000000-0005-0000-0000-00000F000000}"/>
    <cellStyle name="40% - Accent2" xfId="8" builtinId="35" customBuiltin="1"/>
    <cellStyle name="40% - Accent2 2" xfId="54" xr:uid="{00000000-0005-0000-0000-000011000000}"/>
    <cellStyle name="40% - Accent3" xfId="9" builtinId="39" customBuiltin="1"/>
    <cellStyle name="40% - Accent3 2" xfId="55" xr:uid="{00000000-0005-0000-0000-000013000000}"/>
    <cellStyle name="40% - Accent4" xfId="10" builtinId="43" customBuiltin="1"/>
    <cellStyle name="40% - Accent4 2" xfId="56" xr:uid="{00000000-0005-0000-0000-000015000000}"/>
    <cellStyle name="40% - Accent5" xfId="11" builtinId="47" customBuiltin="1"/>
    <cellStyle name="40% - Accent5 2" xfId="57" xr:uid="{00000000-0005-0000-0000-000017000000}"/>
    <cellStyle name="40% - Accent6" xfId="12" builtinId="51" customBuiltin="1"/>
    <cellStyle name="40% - Accent6 2" xfId="58" xr:uid="{00000000-0005-0000-0000-000019000000}"/>
    <cellStyle name="60% - Accent1" xfId="13" builtinId="32" customBuiltin="1"/>
    <cellStyle name="60% - Accent1 2" xfId="59" xr:uid="{00000000-0005-0000-0000-00001B000000}"/>
    <cellStyle name="60% - Accent2" xfId="14" builtinId="36" customBuiltin="1"/>
    <cellStyle name="60% - Accent2 2" xfId="60" xr:uid="{00000000-0005-0000-0000-00001D000000}"/>
    <cellStyle name="60% - Accent3" xfId="15" builtinId="40" customBuiltin="1"/>
    <cellStyle name="60% - Accent3 2" xfId="61" xr:uid="{00000000-0005-0000-0000-00001F000000}"/>
    <cellStyle name="60% - Accent4" xfId="16" builtinId="44" customBuiltin="1"/>
    <cellStyle name="60% - Accent4 2" xfId="62" xr:uid="{00000000-0005-0000-0000-000021000000}"/>
    <cellStyle name="60% - Accent5" xfId="17" builtinId="48" customBuiltin="1"/>
    <cellStyle name="60% - Accent5 2" xfId="63" xr:uid="{00000000-0005-0000-0000-000023000000}"/>
    <cellStyle name="60% - Accent6" xfId="18" builtinId="52" customBuiltin="1"/>
    <cellStyle name="60% - Accent6 2" xfId="64" xr:uid="{00000000-0005-0000-0000-000025000000}"/>
    <cellStyle name="Accent1" xfId="19" builtinId="29" customBuiltin="1"/>
    <cellStyle name="Accent1 2" xfId="65" xr:uid="{00000000-0005-0000-0000-000027000000}"/>
    <cellStyle name="Accent2" xfId="20" builtinId="33" customBuiltin="1"/>
    <cellStyle name="Accent2 2" xfId="66" xr:uid="{00000000-0005-0000-0000-000029000000}"/>
    <cellStyle name="Accent3" xfId="21" builtinId="37" customBuiltin="1"/>
    <cellStyle name="Accent3 2" xfId="67" xr:uid="{00000000-0005-0000-0000-00002B000000}"/>
    <cellStyle name="Accent4" xfId="22" builtinId="41" customBuiltin="1"/>
    <cellStyle name="Accent4 2" xfId="68" xr:uid="{00000000-0005-0000-0000-00002D000000}"/>
    <cellStyle name="Accent5" xfId="23" builtinId="45" customBuiltin="1"/>
    <cellStyle name="Accent5 2" xfId="69" xr:uid="{00000000-0005-0000-0000-00002F000000}"/>
    <cellStyle name="Accent6" xfId="24" builtinId="49" customBuiltin="1"/>
    <cellStyle name="Accent6 2" xfId="70" xr:uid="{00000000-0005-0000-0000-000031000000}"/>
    <cellStyle name="Bad" xfId="25" builtinId="27" customBuiltin="1"/>
    <cellStyle name="Bad 2" xfId="71" xr:uid="{00000000-0005-0000-0000-000033000000}"/>
    <cellStyle name="Calculation" xfId="26" builtinId="22" customBuiltin="1"/>
    <cellStyle name="Calculation 2" xfId="72" xr:uid="{00000000-0005-0000-0000-000035000000}"/>
    <cellStyle name="Check Cell" xfId="27" builtinId="23" customBuiltin="1"/>
    <cellStyle name="Check Cell 2" xfId="73" xr:uid="{00000000-0005-0000-0000-000037000000}"/>
    <cellStyle name="Comma 2" xfId="74" xr:uid="{00000000-0005-0000-0000-000038000000}"/>
    <cellStyle name="Comma 2 2" xfId="75" xr:uid="{00000000-0005-0000-0000-000039000000}"/>
    <cellStyle name="Comma 3" xfId="76" xr:uid="{00000000-0005-0000-0000-00003A000000}"/>
    <cellStyle name="Currency 2" xfId="77" xr:uid="{00000000-0005-0000-0000-00003B000000}"/>
    <cellStyle name="Explanatory Text" xfId="28" builtinId="53" customBuiltin="1"/>
    <cellStyle name="Explanatory Text 2" xfId="78" xr:uid="{00000000-0005-0000-0000-00003D000000}"/>
    <cellStyle name="Good" xfId="29" builtinId="26" customBuiltin="1"/>
    <cellStyle name="Good 2" xfId="79" xr:uid="{00000000-0005-0000-0000-00003F000000}"/>
    <cellStyle name="Heading 1" xfId="30" builtinId="16" customBuiltin="1"/>
    <cellStyle name="Heading 1 2" xfId="80" xr:uid="{00000000-0005-0000-0000-000041000000}"/>
    <cellStyle name="Heading 2" xfId="31" builtinId="17" customBuiltin="1"/>
    <cellStyle name="Heading 2 2" xfId="81" xr:uid="{00000000-0005-0000-0000-000043000000}"/>
    <cellStyle name="Heading 3" xfId="32" builtinId="18" customBuiltin="1"/>
    <cellStyle name="Heading 3 2" xfId="82" xr:uid="{00000000-0005-0000-0000-000045000000}"/>
    <cellStyle name="Heading 4" xfId="33" builtinId="19" customBuiltin="1"/>
    <cellStyle name="Heading 4 2" xfId="83" xr:uid="{00000000-0005-0000-0000-000047000000}"/>
    <cellStyle name="Input" xfId="34" builtinId="20" customBuiltin="1"/>
    <cellStyle name="Input 2" xfId="84" xr:uid="{00000000-0005-0000-0000-000049000000}"/>
    <cellStyle name="Linked Cell" xfId="35" builtinId="24" customBuiltin="1"/>
    <cellStyle name="Linked Cell 2" xfId="85" xr:uid="{00000000-0005-0000-0000-00004B000000}"/>
    <cellStyle name="Neutral" xfId="36" builtinId="28" customBuiltin="1"/>
    <cellStyle name="Neutral 2" xfId="86" xr:uid="{00000000-0005-0000-0000-00004D000000}"/>
    <cellStyle name="Normal" xfId="0" builtinId="0"/>
    <cellStyle name="Normal 2" xfId="43" xr:uid="{00000000-0005-0000-0000-00004F000000}"/>
    <cellStyle name="Normal 2 2" xfId="87" xr:uid="{00000000-0005-0000-0000-000050000000}"/>
    <cellStyle name="Normal 3" xfId="88" xr:uid="{00000000-0005-0000-0000-000051000000}"/>
    <cellStyle name="Normal 4" xfId="44" xr:uid="{00000000-0005-0000-0000-000052000000}"/>
    <cellStyle name="Note" xfId="37" builtinId="10" customBuiltin="1"/>
    <cellStyle name="Note 2" xfId="89" xr:uid="{00000000-0005-0000-0000-000054000000}"/>
    <cellStyle name="Output" xfId="38" builtinId="21" customBuiltin="1"/>
    <cellStyle name="Output 2" xfId="90" xr:uid="{00000000-0005-0000-0000-000056000000}"/>
    <cellStyle name="Percent" xfId="39" builtinId="5"/>
    <cellStyle name="Percent 2" xfId="91" xr:uid="{00000000-0005-0000-0000-000058000000}"/>
    <cellStyle name="Percent 2 2" xfId="92" xr:uid="{00000000-0005-0000-0000-000059000000}"/>
    <cellStyle name="Percent 3" xfId="93" xr:uid="{00000000-0005-0000-0000-00005A000000}"/>
    <cellStyle name="Title" xfId="40" builtinId="15" customBuiltin="1"/>
    <cellStyle name="Title 2" xfId="94" xr:uid="{00000000-0005-0000-0000-00005C000000}"/>
    <cellStyle name="Total" xfId="41" builtinId="25" customBuiltin="1"/>
    <cellStyle name="Total 2" xfId="95" xr:uid="{00000000-0005-0000-0000-00005E000000}"/>
    <cellStyle name="Warning Text" xfId="42" builtinId="11" customBuiltin="1"/>
    <cellStyle name="Warning Text 2" xfId="96" xr:uid="{00000000-0005-0000-0000-000060000000}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imbUnit/DSH/Payments(SvcDate)/FFY12/DSHYESummaryFY12_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imbUnit/Hospitals/Assessment/Payments/FY2013/Q1/2013Q1%20Hospital%20Assessment%20Payment%20Calculation%20-%20FIN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imbUnit/Hospitals/UPL/UPL%20-%20Outpatient/FY2012/Utah%20FY12%20OP%20UPL%20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weep"/>
      <sheetName val="AdditionalPool"/>
      <sheetName val="Supplemental(Svc)"/>
      <sheetName val="ClaimsAddOn"/>
      <sheetName val="Sheet1"/>
      <sheetName val="LookUp"/>
      <sheetName val="CoversheetAddPool"/>
      <sheetName val="MatchAdmin"/>
    </sheetNames>
    <sheetDataSet>
      <sheetData sheetId="0" refreshError="1"/>
      <sheetData sheetId="1">
        <row r="9">
          <cell r="A9" t="str">
            <v>BEAVER VALLEY HOSPITAL</v>
          </cell>
          <cell r="B9" t="str">
            <v>870271937004</v>
          </cell>
          <cell r="C9" t="str">
            <v>01</v>
          </cell>
          <cell r="D9">
            <v>876800</v>
          </cell>
          <cell r="E9">
            <v>1095224</v>
          </cell>
          <cell r="F9">
            <v>7339.9</v>
          </cell>
          <cell r="G9">
            <v>876800</v>
          </cell>
          <cell r="H9">
            <v>0</v>
          </cell>
          <cell r="I9">
            <v>884139.9</v>
          </cell>
          <cell r="J9">
            <v>0</v>
          </cell>
          <cell r="K9">
            <v>211084.09999999998</v>
          </cell>
          <cell r="L9">
            <v>0.11420878292090927</v>
          </cell>
          <cell r="M9">
            <v>159143.42909966057</v>
          </cell>
        </row>
        <row r="10">
          <cell r="B10" t="str">
            <v>876000309018</v>
          </cell>
          <cell r="C10" t="str">
            <v>09</v>
          </cell>
          <cell r="D10">
            <v>876800</v>
          </cell>
          <cell r="E10">
            <v>654291</v>
          </cell>
          <cell r="F10">
            <v>2505.7199999999998</v>
          </cell>
          <cell r="G10">
            <v>654291</v>
          </cell>
          <cell r="H10">
            <v>0</v>
          </cell>
          <cell r="I10">
            <v>656796.72</v>
          </cell>
          <cell r="J10">
            <v>222509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870212456005</v>
          </cell>
          <cell r="C11" t="str">
            <v>20</v>
          </cell>
          <cell r="D11">
            <v>876800</v>
          </cell>
          <cell r="E11">
            <v>377847</v>
          </cell>
          <cell r="F11">
            <v>4851.8900000000003</v>
          </cell>
          <cell r="G11">
            <v>377847</v>
          </cell>
          <cell r="H11">
            <v>0</v>
          </cell>
          <cell r="I11">
            <v>382698.89</v>
          </cell>
          <cell r="J11">
            <v>498953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870467930003</v>
          </cell>
          <cell r="C12" t="str">
            <v>13</v>
          </cell>
          <cell r="D12">
            <v>876800</v>
          </cell>
          <cell r="E12">
            <v>604389</v>
          </cell>
          <cell r="F12">
            <v>1587.5</v>
          </cell>
          <cell r="G12">
            <v>604388</v>
          </cell>
          <cell r="H12">
            <v>0</v>
          </cell>
          <cell r="I12">
            <v>605975.5</v>
          </cell>
          <cell r="J12">
            <v>272412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870222074005</v>
          </cell>
          <cell r="C13" t="str">
            <v>01</v>
          </cell>
          <cell r="D13">
            <v>876800</v>
          </cell>
          <cell r="E13">
            <v>477231</v>
          </cell>
          <cell r="F13">
            <v>6.75</v>
          </cell>
          <cell r="G13">
            <v>477231</v>
          </cell>
          <cell r="H13">
            <v>0</v>
          </cell>
          <cell r="I13">
            <v>477237.75</v>
          </cell>
          <cell r="J13">
            <v>399569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870270956005</v>
          </cell>
          <cell r="C14" t="str">
            <v>10</v>
          </cell>
          <cell r="D14">
            <v>876800</v>
          </cell>
          <cell r="E14">
            <v>2285965</v>
          </cell>
          <cell r="F14">
            <v>5458.85</v>
          </cell>
          <cell r="G14">
            <v>876800</v>
          </cell>
          <cell r="H14">
            <v>0</v>
          </cell>
          <cell r="I14">
            <v>882258.85</v>
          </cell>
          <cell r="J14">
            <v>0</v>
          </cell>
          <cell r="K14">
            <v>1403706.15</v>
          </cell>
          <cell r="L14">
            <v>0.75948672102775772</v>
          </cell>
          <cell r="M14">
            <v>1058301.4550090819</v>
          </cell>
        </row>
        <row r="15">
          <cell r="B15" t="str">
            <v>876000616019</v>
          </cell>
          <cell r="C15" t="str">
            <v>19</v>
          </cell>
          <cell r="D15">
            <v>1017000</v>
          </cell>
          <cell r="E15">
            <v>1252436</v>
          </cell>
          <cell r="F15">
            <v>1996.24</v>
          </cell>
          <cell r="G15">
            <v>1017000</v>
          </cell>
          <cell r="H15">
            <v>0</v>
          </cell>
          <cell r="I15">
            <v>1018996.24</v>
          </cell>
          <cell r="J15">
            <v>0</v>
          </cell>
          <cell r="K15">
            <v>233439.76</v>
          </cell>
          <cell r="L15">
            <v>0.12630449605133293</v>
          </cell>
          <cell r="M15">
            <v>175998.1158912575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aseMedicaid"/>
      <sheetName val="Discharges"/>
      <sheetName val="Calculation"/>
      <sheetName val="PDF Sheet"/>
      <sheetName val="CoverSheet"/>
      <sheetName val="PaymentSheet"/>
    </sheetNames>
    <sheetDataSet>
      <sheetData sheetId="0" refreshError="1"/>
      <sheetData sheetId="1">
        <row r="4">
          <cell r="M4" t="str">
            <v>Provider_ID</v>
          </cell>
          <cell r="N4" t="str">
            <v>Hospital_Name</v>
          </cell>
          <cell r="O4" t="str">
            <v>County_Code</v>
          </cell>
          <cell r="P4" t="str">
            <v>Urban_Rural</v>
          </cell>
        </row>
        <row r="5">
          <cell r="M5" t="str">
            <v>200743054001</v>
          </cell>
          <cell r="N5" t="str">
            <v>BLUE MOUNTAIN HOSPITAL</v>
          </cell>
          <cell r="O5" t="str">
            <v>19</v>
          </cell>
          <cell r="P5" t="str">
            <v>R</v>
          </cell>
        </row>
        <row r="6">
          <cell r="M6" t="str">
            <v>203800889001</v>
          </cell>
          <cell r="N6" t="str">
            <v>UTAH VALLEY SPECIALTY HOSP</v>
          </cell>
          <cell r="O6" t="str">
            <v>25</v>
          </cell>
          <cell r="P6" t="str">
            <v>U</v>
          </cell>
        </row>
        <row r="7">
          <cell r="M7" t="str">
            <v>362193608001</v>
          </cell>
          <cell r="N7" t="str">
            <v>SHRINERS HOSP FOR CHILDREN</v>
          </cell>
          <cell r="O7" t="str">
            <v>18</v>
          </cell>
          <cell r="P7" t="str">
            <v>U</v>
          </cell>
        </row>
        <row r="8">
          <cell r="M8" t="str">
            <v>364288180033</v>
          </cell>
          <cell r="N8" t="str">
            <v>CACHE VALLEY SPEC HOSP</v>
          </cell>
          <cell r="O8" t="str">
            <v>03</v>
          </cell>
          <cell r="P8" t="str">
            <v>U</v>
          </cell>
        </row>
        <row r="9">
          <cell r="M9" t="str">
            <v>621650573021</v>
          </cell>
          <cell r="N9" t="str">
            <v>ST MARKS HOSPITAL</v>
          </cell>
          <cell r="O9" t="str">
            <v>18</v>
          </cell>
          <cell r="P9" t="str">
            <v>U</v>
          </cell>
        </row>
        <row r="10">
          <cell r="A10" t="str">
            <v>Medicare_ID</v>
          </cell>
          <cell r="B10" t="str">
            <v>ProviderCountyCd</v>
          </cell>
          <cell r="C10" t="str">
            <v>UrbanRural</v>
          </cell>
          <cell r="D10" t="str">
            <v>Cases</v>
          </cell>
          <cell r="E10" t="str">
            <v>Total Days</v>
          </cell>
          <cell r="F10" t="str">
            <v>Total Allowed</v>
          </cell>
          <cell r="M10" t="str">
            <v>621762357001</v>
          </cell>
          <cell r="N10" t="str">
            <v>CASTLEVIEW HOSPITAL LLC</v>
          </cell>
          <cell r="O10" t="str">
            <v>04</v>
          </cell>
          <cell r="P10" t="str">
            <v>R</v>
          </cell>
        </row>
        <row r="11">
          <cell r="A11" t="str">
            <v>460001</v>
          </cell>
          <cell r="B11" t="str">
            <v>25</v>
          </cell>
          <cell r="C11" t="str">
            <v>Urban</v>
          </cell>
          <cell r="D11">
            <v>4221</v>
          </cell>
          <cell r="E11">
            <v>18569</v>
          </cell>
          <cell r="F11">
            <v>32143662.900000077</v>
          </cell>
          <cell r="M11" t="str">
            <v>621762532020</v>
          </cell>
          <cell r="N11" t="str">
            <v>ASHLEY REGIONAL MED CNTR</v>
          </cell>
          <cell r="O11" t="str">
            <v>24</v>
          </cell>
          <cell r="P11" t="str">
            <v>R</v>
          </cell>
        </row>
        <row r="12">
          <cell r="A12" t="str">
            <v>460003</v>
          </cell>
          <cell r="B12" t="str">
            <v>18</v>
          </cell>
          <cell r="C12" t="str">
            <v>Urban</v>
          </cell>
          <cell r="D12">
            <v>397</v>
          </cell>
          <cell r="E12">
            <v>1548</v>
          </cell>
          <cell r="F12">
            <v>3020634.3399999994</v>
          </cell>
          <cell r="M12" t="str">
            <v>621795214002</v>
          </cell>
          <cell r="N12" t="str">
            <v>SALT LAKE REG MED CNTR</v>
          </cell>
          <cell r="O12" t="str">
            <v>18</v>
          </cell>
          <cell r="P12" t="str">
            <v>U</v>
          </cell>
        </row>
        <row r="13">
          <cell r="A13" t="str">
            <v>460004</v>
          </cell>
          <cell r="B13" t="str">
            <v>29</v>
          </cell>
          <cell r="C13" t="str">
            <v>Urban</v>
          </cell>
          <cell r="D13">
            <v>3631</v>
          </cell>
          <cell r="E13">
            <v>13741</v>
          </cell>
          <cell r="F13">
            <v>22981326.989999998</v>
          </cell>
          <cell r="M13" t="str">
            <v>621795214003</v>
          </cell>
          <cell r="N13" t="str">
            <v>SALT LAKE REG MED PSYCH</v>
          </cell>
          <cell r="O13" t="str">
            <v>18</v>
          </cell>
          <cell r="P13" t="str">
            <v>U</v>
          </cell>
        </row>
        <row r="14">
          <cell r="A14" t="str">
            <v>460005</v>
          </cell>
          <cell r="B14" t="str">
            <v>18</v>
          </cell>
          <cell r="C14" t="str">
            <v>Urban</v>
          </cell>
          <cell r="D14">
            <v>470</v>
          </cell>
          <cell r="E14">
            <v>2133</v>
          </cell>
          <cell r="F14">
            <v>4236960.810000007</v>
          </cell>
          <cell r="M14" t="str">
            <v>621795214033</v>
          </cell>
          <cell r="N14" t="str">
            <v>SALT LAKE REG MED REHAB</v>
          </cell>
          <cell r="O14" t="str">
            <v>18</v>
          </cell>
          <cell r="P14" t="str">
            <v>U</v>
          </cell>
        </row>
        <row r="15">
          <cell r="A15" t="str">
            <v>460006</v>
          </cell>
          <cell r="B15" t="str">
            <v>18</v>
          </cell>
          <cell r="C15" t="str">
            <v>Urban</v>
          </cell>
          <cell r="D15">
            <v>2719</v>
          </cell>
          <cell r="E15">
            <v>8184</v>
          </cell>
          <cell r="F15">
            <v>13536321.360000039</v>
          </cell>
          <cell r="M15" t="str">
            <v>621795215000</v>
          </cell>
          <cell r="N15" t="str">
            <v>JORDAN VALLEY HOSPITAL INC</v>
          </cell>
          <cell r="O15" t="str">
            <v>18</v>
          </cell>
          <cell r="P15" t="str">
            <v>U</v>
          </cell>
        </row>
        <row r="16">
          <cell r="A16" t="str">
            <v>460007</v>
          </cell>
          <cell r="B16" t="str">
            <v>11</v>
          </cell>
          <cell r="C16" t="str">
            <v>Rural</v>
          </cell>
          <cell r="D16">
            <v>946</v>
          </cell>
          <cell r="E16">
            <v>1936</v>
          </cell>
          <cell r="F16">
            <v>4450073.8500000006</v>
          </cell>
          <cell r="M16" t="str">
            <v>621795216007</v>
          </cell>
          <cell r="N16" t="str">
            <v>PIONEER VALLEY HOSPITAL</v>
          </cell>
          <cell r="O16" t="str">
            <v>18</v>
          </cell>
          <cell r="P16" t="str">
            <v>U</v>
          </cell>
        </row>
        <row r="17">
          <cell r="A17" t="str">
            <v>460009</v>
          </cell>
          <cell r="B17" t="str">
            <v>18</v>
          </cell>
          <cell r="C17" t="str">
            <v>Urban</v>
          </cell>
          <cell r="D17">
            <v>3939</v>
          </cell>
          <cell r="E17">
            <v>19869</v>
          </cell>
          <cell r="F17">
            <v>41741910.239999346</v>
          </cell>
          <cell r="M17" t="str">
            <v>621831495013</v>
          </cell>
          <cell r="N17" t="str">
            <v>TIMPANOGOS REGIONAL HOSP</v>
          </cell>
          <cell r="O17" t="str">
            <v>25</v>
          </cell>
          <cell r="P17" t="str">
            <v>U</v>
          </cell>
        </row>
        <row r="18">
          <cell r="A18" t="str">
            <v>460010</v>
          </cell>
          <cell r="B18" t="str">
            <v>18</v>
          </cell>
          <cell r="C18" t="str">
            <v>Urban</v>
          </cell>
          <cell r="D18">
            <v>4194</v>
          </cell>
          <cell r="E18">
            <v>18390</v>
          </cell>
          <cell r="F18">
            <v>39583036.370000094</v>
          </cell>
          <cell r="M18" t="str">
            <v>631105917038</v>
          </cell>
          <cell r="N18" t="str">
            <v>HEALTHSOUTH REHAB HOSP</v>
          </cell>
          <cell r="O18" t="str">
            <v>18</v>
          </cell>
          <cell r="P18" t="str">
            <v>U</v>
          </cell>
        </row>
        <row r="19">
          <cell r="A19" t="str">
            <v>460011</v>
          </cell>
          <cell r="B19" t="str">
            <v>04</v>
          </cell>
          <cell r="C19" t="str">
            <v>Rural</v>
          </cell>
          <cell r="D19">
            <v>582</v>
          </cell>
          <cell r="E19">
            <v>1528</v>
          </cell>
          <cell r="F19">
            <v>3973028.350000002</v>
          </cell>
          <cell r="M19" t="str">
            <v>680562507001</v>
          </cell>
          <cell r="N19" t="str">
            <v>DAVIS HOSPITAL &amp; MED CNTR</v>
          </cell>
          <cell r="O19" t="str">
            <v>06</v>
          </cell>
          <cell r="P19" t="str">
            <v>U</v>
          </cell>
        </row>
        <row r="20">
          <cell r="A20" t="str">
            <v>460013</v>
          </cell>
          <cell r="B20" t="str">
            <v>25</v>
          </cell>
          <cell r="C20" t="str">
            <v>Urban</v>
          </cell>
          <cell r="D20">
            <v>539</v>
          </cell>
          <cell r="E20">
            <v>1486</v>
          </cell>
          <cell r="F20">
            <v>2185173.6700000041</v>
          </cell>
          <cell r="M20" t="str">
            <v>680562507004</v>
          </cell>
          <cell r="N20" t="str">
            <v>DAVIS HOSP MED CNTR PSYCH</v>
          </cell>
          <cell r="O20" t="str">
            <v>06</v>
          </cell>
          <cell r="P20" t="str">
            <v>U</v>
          </cell>
        </row>
        <row r="21">
          <cell r="A21" t="str">
            <v>460014</v>
          </cell>
          <cell r="B21" t="str">
            <v>23</v>
          </cell>
          <cell r="C21" t="str">
            <v>Rural</v>
          </cell>
          <cell r="D21">
            <v>485</v>
          </cell>
          <cell r="E21">
            <v>1123</v>
          </cell>
          <cell r="F21">
            <v>3741342.3799999966</v>
          </cell>
          <cell r="M21" t="str">
            <v>721254895009</v>
          </cell>
          <cell r="N21" t="str">
            <v>OGDEN REGIONAL MEDICAL CTR</v>
          </cell>
          <cell r="O21" t="str">
            <v>18</v>
          </cell>
          <cell r="P21" t="str">
            <v>U</v>
          </cell>
        </row>
        <row r="22">
          <cell r="A22" t="str">
            <v>460015</v>
          </cell>
          <cell r="B22" t="str">
            <v>03</v>
          </cell>
          <cell r="C22" t="str">
            <v>Urban</v>
          </cell>
          <cell r="D22">
            <v>2070</v>
          </cell>
          <cell r="E22">
            <v>4939</v>
          </cell>
          <cell r="F22">
            <v>7332467.9700000482</v>
          </cell>
          <cell r="M22" t="str">
            <v>820588653001</v>
          </cell>
          <cell r="N22" t="str">
            <v>JORDAN VALLEY HOSP LP</v>
          </cell>
          <cell r="O22" t="str">
            <v>18</v>
          </cell>
          <cell r="P22" t="str">
            <v>U</v>
          </cell>
        </row>
        <row r="23">
          <cell r="A23" t="str">
            <v>460017</v>
          </cell>
          <cell r="B23" t="str">
            <v>02</v>
          </cell>
          <cell r="C23" t="str">
            <v>Rural</v>
          </cell>
          <cell r="D23">
            <v>425</v>
          </cell>
          <cell r="E23">
            <v>948</v>
          </cell>
          <cell r="F23">
            <v>2212686.9</v>
          </cell>
          <cell r="M23" t="str">
            <v>820588653004</v>
          </cell>
          <cell r="N23" t="str">
            <v>JORDAN VALLEY MED PSYCH</v>
          </cell>
          <cell r="O23" t="str">
            <v>18</v>
          </cell>
          <cell r="P23" t="str">
            <v>U</v>
          </cell>
        </row>
        <row r="24">
          <cell r="A24" t="str">
            <v>460019</v>
          </cell>
          <cell r="B24" t="str">
            <v>07</v>
          </cell>
          <cell r="C24" t="str">
            <v>Rural</v>
          </cell>
          <cell r="D24">
            <v>574</v>
          </cell>
          <cell r="E24">
            <v>1434</v>
          </cell>
          <cell r="F24">
            <v>2522792.790000001</v>
          </cell>
          <cell r="M24" t="str">
            <v>870212456005</v>
          </cell>
          <cell r="N24" t="str">
            <v>GUNNISON VALLEY HOSPITAL</v>
          </cell>
          <cell r="O24" t="str">
            <v>20</v>
          </cell>
          <cell r="P24" t="str">
            <v>N</v>
          </cell>
        </row>
        <row r="25">
          <cell r="A25" t="str">
            <v>460021</v>
          </cell>
          <cell r="B25" t="str">
            <v>27</v>
          </cell>
          <cell r="C25" t="str">
            <v>Urban</v>
          </cell>
          <cell r="D25">
            <v>2466</v>
          </cell>
          <cell r="E25">
            <v>7530</v>
          </cell>
          <cell r="F25">
            <v>13852916.950000092</v>
          </cell>
          <cell r="M25" t="str">
            <v>870222074005</v>
          </cell>
          <cell r="N25" t="str">
            <v>MILFORD VALLEY MEM HOSP</v>
          </cell>
          <cell r="O25" t="str">
            <v>01</v>
          </cell>
          <cell r="P25" t="str">
            <v>N</v>
          </cell>
        </row>
        <row r="26">
          <cell r="A26" t="str">
            <v>460023</v>
          </cell>
          <cell r="B26" t="str">
            <v>25</v>
          </cell>
          <cell r="C26" t="str">
            <v>Urban</v>
          </cell>
          <cell r="D26">
            <v>1721</v>
          </cell>
          <cell r="E26">
            <v>4441</v>
          </cell>
          <cell r="F26">
            <v>5934320.769999993</v>
          </cell>
          <cell r="M26" t="str">
            <v>870269232020</v>
          </cell>
          <cell r="N26" t="str">
            <v>ALTA VIEW HOSPITAL</v>
          </cell>
          <cell r="O26" t="str">
            <v>18</v>
          </cell>
          <cell r="P26" t="str">
            <v>U</v>
          </cell>
        </row>
        <row r="27">
          <cell r="A27" t="str">
            <v>460026</v>
          </cell>
          <cell r="B27" t="str">
            <v>21</v>
          </cell>
          <cell r="C27" t="str">
            <v>Rural</v>
          </cell>
          <cell r="D27">
            <v>383</v>
          </cell>
          <cell r="E27">
            <v>795</v>
          </cell>
          <cell r="F27">
            <v>1769108.5700000005</v>
          </cell>
          <cell r="M27" t="str">
            <v>870269232033</v>
          </cell>
          <cell r="N27" t="str">
            <v>OREM COMMUNITY HOSPITAL</v>
          </cell>
          <cell r="O27" t="str">
            <v>25</v>
          </cell>
          <cell r="P27" t="str">
            <v>U</v>
          </cell>
        </row>
        <row r="28">
          <cell r="A28" t="str">
            <v>460030</v>
          </cell>
          <cell r="B28" t="str">
            <v>24</v>
          </cell>
          <cell r="C28" t="str">
            <v>Rural</v>
          </cell>
          <cell r="D28">
            <v>397</v>
          </cell>
          <cell r="E28">
            <v>942</v>
          </cell>
          <cell r="F28">
            <v>2163206.3999999994</v>
          </cell>
          <cell r="M28" t="str">
            <v>870269232162</v>
          </cell>
          <cell r="N28" t="str">
            <v>UTAH VALLEY REG MED CNTR</v>
          </cell>
          <cell r="O28" t="str">
            <v>25</v>
          </cell>
          <cell r="P28" t="str">
            <v>U</v>
          </cell>
        </row>
        <row r="29">
          <cell r="A29" t="str">
            <v>460033</v>
          </cell>
          <cell r="B29" t="str">
            <v>09</v>
          </cell>
          <cell r="C29" t="str">
            <v>Rural</v>
          </cell>
          <cell r="D29">
            <v>79</v>
          </cell>
          <cell r="E29">
            <v>182</v>
          </cell>
          <cell r="F29">
            <v>342693.93999999994</v>
          </cell>
          <cell r="M29" t="str">
            <v>870269232176</v>
          </cell>
          <cell r="N29" t="str">
            <v>LOGAN REGIONAL MED CENTER</v>
          </cell>
          <cell r="O29" t="str">
            <v>03</v>
          </cell>
          <cell r="P29" t="str">
            <v>U</v>
          </cell>
        </row>
        <row r="30">
          <cell r="A30" t="str">
            <v>460035</v>
          </cell>
          <cell r="B30" t="str">
            <v>01</v>
          </cell>
          <cell r="C30" t="str">
            <v>Rural</v>
          </cell>
          <cell r="D30">
            <v>131</v>
          </cell>
          <cell r="E30">
            <v>372</v>
          </cell>
          <cell r="F30">
            <v>541285.89999999991</v>
          </cell>
          <cell r="M30" t="str">
            <v>870269232180</v>
          </cell>
          <cell r="N30" t="str">
            <v>FILLMORE HOSPITAL</v>
          </cell>
          <cell r="O30" t="str">
            <v>14</v>
          </cell>
          <cell r="P30" t="str">
            <v>R</v>
          </cell>
        </row>
        <row r="31">
          <cell r="A31" t="str">
            <v>460039</v>
          </cell>
          <cell r="B31" t="str">
            <v>02</v>
          </cell>
          <cell r="C31" t="str">
            <v>Rural</v>
          </cell>
          <cell r="D31">
            <v>83</v>
          </cell>
          <cell r="E31">
            <v>165</v>
          </cell>
          <cell r="F31">
            <v>403621.96000000014</v>
          </cell>
          <cell r="M31" t="str">
            <v>870269232209</v>
          </cell>
          <cell r="N31" t="str">
            <v>LDS HOSPITAL</v>
          </cell>
          <cell r="O31" t="str">
            <v>18</v>
          </cell>
          <cell r="P31" t="str">
            <v>U</v>
          </cell>
        </row>
        <row r="32">
          <cell r="A32" t="str">
            <v>460041</v>
          </cell>
          <cell r="B32" t="str">
            <v>06</v>
          </cell>
          <cell r="C32" t="str">
            <v>Urban</v>
          </cell>
          <cell r="D32">
            <v>444</v>
          </cell>
          <cell r="E32">
            <v>1452</v>
          </cell>
          <cell r="F32">
            <v>2443021.2700000028</v>
          </cell>
          <cell r="M32" t="str">
            <v>870269232212</v>
          </cell>
          <cell r="N32" t="str">
            <v>AMERICAN FORK HOSPITAL</v>
          </cell>
          <cell r="O32" t="str">
            <v>25</v>
          </cell>
          <cell r="P32" t="str">
            <v>U</v>
          </cell>
        </row>
        <row r="33">
          <cell r="A33" t="str">
            <v>460042</v>
          </cell>
          <cell r="B33" t="str">
            <v>06</v>
          </cell>
          <cell r="C33" t="str">
            <v>Urban</v>
          </cell>
          <cell r="D33">
            <v>252</v>
          </cell>
          <cell r="E33">
            <v>1336</v>
          </cell>
          <cell r="F33">
            <v>1777190.82</v>
          </cell>
          <cell r="M33" t="str">
            <v>870269232257</v>
          </cell>
          <cell r="N33" t="str">
            <v>DELTA COMMUNITY MED CNTR</v>
          </cell>
          <cell r="O33" t="str">
            <v>14</v>
          </cell>
          <cell r="P33" t="str">
            <v>R</v>
          </cell>
        </row>
        <row r="34">
          <cell r="A34" t="str">
            <v>460043</v>
          </cell>
          <cell r="B34" t="str">
            <v>25</v>
          </cell>
          <cell r="C34" t="str">
            <v>Urban</v>
          </cell>
          <cell r="D34">
            <v>1107</v>
          </cell>
          <cell r="E34">
            <v>2441</v>
          </cell>
          <cell r="F34">
            <v>2504332.23</v>
          </cell>
          <cell r="M34" t="str">
            <v>870269232261</v>
          </cell>
          <cell r="N34" t="str">
            <v>DIXIE MEDICAL CENTER</v>
          </cell>
          <cell r="O34" t="str">
            <v>27</v>
          </cell>
          <cell r="P34" t="str">
            <v>U</v>
          </cell>
        </row>
        <row r="35">
          <cell r="A35" t="str">
            <v>460044</v>
          </cell>
          <cell r="B35" t="str">
            <v>18</v>
          </cell>
          <cell r="C35" t="str">
            <v>Urban</v>
          </cell>
          <cell r="D35">
            <v>936</v>
          </cell>
          <cell r="E35">
            <v>2490</v>
          </cell>
          <cell r="F35">
            <v>3008594.3799999868</v>
          </cell>
          <cell r="M35" t="str">
            <v>870269232274</v>
          </cell>
          <cell r="N35" t="str">
            <v>MCKAY DEE HOSPITAL</v>
          </cell>
          <cell r="O35" t="str">
            <v>29</v>
          </cell>
          <cell r="P35" t="str">
            <v>U</v>
          </cell>
        </row>
        <row r="36">
          <cell r="A36" t="str">
            <v>460047</v>
          </cell>
          <cell r="B36" t="str">
            <v>18</v>
          </cell>
          <cell r="C36" t="str">
            <v>Urban</v>
          </cell>
          <cell r="D36">
            <v>872</v>
          </cell>
          <cell r="E36">
            <v>4772</v>
          </cell>
          <cell r="F36">
            <v>9317556.8000000119</v>
          </cell>
          <cell r="M36" t="str">
            <v>870269232288</v>
          </cell>
          <cell r="N36" t="str">
            <v>SANPETE VALLEY HOSPITAL</v>
          </cell>
          <cell r="O36" t="str">
            <v>20</v>
          </cell>
          <cell r="P36" t="str">
            <v>R</v>
          </cell>
        </row>
        <row r="37">
          <cell r="A37" t="str">
            <v>460049</v>
          </cell>
          <cell r="B37" t="str">
            <v>18</v>
          </cell>
          <cell r="C37" t="str">
            <v>Urban</v>
          </cell>
          <cell r="D37">
            <v>33</v>
          </cell>
          <cell r="E37">
            <v>81</v>
          </cell>
          <cell r="F37">
            <v>400192.63</v>
          </cell>
          <cell r="M37" t="str">
            <v>870269232291</v>
          </cell>
          <cell r="N37" t="str">
            <v>BEAR RIVER VALLEY HOSPITAL</v>
          </cell>
          <cell r="O37" t="str">
            <v>02</v>
          </cell>
          <cell r="P37" t="str">
            <v>R</v>
          </cell>
        </row>
        <row r="38">
          <cell r="A38" t="str">
            <v>460051</v>
          </cell>
          <cell r="B38" t="str">
            <v>18</v>
          </cell>
          <cell r="C38" t="str">
            <v>Urban</v>
          </cell>
          <cell r="D38">
            <v>2599</v>
          </cell>
          <cell r="E38">
            <v>7097</v>
          </cell>
          <cell r="F38">
            <v>10683858.910000091</v>
          </cell>
          <cell r="M38" t="str">
            <v>870269232307</v>
          </cell>
          <cell r="N38" t="str">
            <v>VALLEY VIEW MEDICAL CTR</v>
          </cell>
          <cell r="O38" t="str">
            <v>11</v>
          </cell>
          <cell r="P38" t="str">
            <v>R</v>
          </cell>
        </row>
        <row r="39">
          <cell r="A39" t="str">
            <v>460052</v>
          </cell>
          <cell r="B39" t="str">
            <v>25</v>
          </cell>
          <cell r="C39" t="str">
            <v>Urban</v>
          </cell>
          <cell r="D39">
            <v>312</v>
          </cell>
          <cell r="E39">
            <v>1352</v>
          </cell>
          <cell r="F39">
            <v>2521000.7999999993</v>
          </cell>
          <cell r="M39" t="str">
            <v>870269232324</v>
          </cell>
          <cell r="N39" t="str">
            <v>SEVIER VALLEY MEDICAL CNTR</v>
          </cell>
          <cell r="O39" t="str">
            <v>21</v>
          </cell>
          <cell r="P39" t="str">
            <v>R</v>
          </cell>
        </row>
        <row r="40">
          <cell r="A40" t="str">
            <v>460054</v>
          </cell>
          <cell r="B40" t="str">
            <v>03</v>
          </cell>
          <cell r="C40" t="str">
            <v>Urban</v>
          </cell>
          <cell r="D40">
            <v>32</v>
          </cell>
          <cell r="E40">
            <v>107</v>
          </cell>
          <cell r="F40">
            <v>279242.55000000005</v>
          </cell>
          <cell r="M40" t="str">
            <v>870269232338</v>
          </cell>
          <cell r="N40" t="str">
            <v>INTERMOUNTAIN MEDICAL CENTER</v>
          </cell>
          <cell r="O40" t="str">
            <v>18</v>
          </cell>
          <cell r="P40" t="str">
            <v>U</v>
          </cell>
        </row>
        <row r="41">
          <cell r="A41" t="str">
            <v>460056</v>
          </cell>
          <cell r="B41" t="str">
            <v>19</v>
          </cell>
          <cell r="C41" t="str">
            <v>Rural</v>
          </cell>
          <cell r="D41">
            <v>168</v>
          </cell>
          <cell r="E41">
            <v>347</v>
          </cell>
          <cell r="F41">
            <v>639880.58000000007</v>
          </cell>
          <cell r="M41" t="str">
            <v>870269232341</v>
          </cell>
          <cell r="N41" t="str">
            <v>HEBER VALLEY MEDICAL CTR</v>
          </cell>
          <cell r="O41" t="str">
            <v>26</v>
          </cell>
          <cell r="P41" t="str">
            <v>R</v>
          </cell>
        </row>
        <row r="42">
          <cell r="A42" t="str">
            <v>460057</v>
          </cell>
          <cell r="B42" t="str">
            <v>22</v>
          </cell>
          <cell r="C42" t="str">
            <v>Rural</v>
          </cell>
          <cell r="D42">
            <v>82</v>
          </cell>
          <cell r="E42">
            <v>151</v>
          </cell>
          <cell r="F42">
            <v>412173.73</v>
          </cell>
          <cell r="M42" t="str">
            <v>870269232565</v>
          </cell>
          <cell r="N42" t="str">
            <v>LDS HOSPITAL-PSYCH</v>
          </cell>
          <cell r="O42" t="str">
            <v>18</v>
          </cell>
          <cell r="P42" t="str">
            <v>U</v>
          </cell>
        </row>
        <row r="43">
          <cell r="A43" t="str">
            <v>461300</v>
          </cell>
          <cell r="B43" t="str">
            <v>14</v>
          </cell>
          <cell r="C43" t="str">
            <v>Rural</v>
          </cell>
          <cell r="D43">
            <v>128</v>
          </cell>
          <cell r="E43">
            <v>243</v>
          </cell>
          <cell r="F43">
            <v>497569.47000000009</v>
          </cell>
          <cell r="M43" t="str">
            <v>870270956005</v>
          </cell>
          <cell r="N43" t="str">
            <v xml:space="preserve">MOAB REGIONAL HOSPITAL                            </v>
          </cell>
          <cell r="O43" t="str">
            <v>10</v>
          </cell>
          <cell r="P43" t="str">
            <v>R</v>
          </cell>
        </row>
        <row r="44">
          <cell r="A44" t="str">
            <v>461301</v>
          </cell>
          <cell r="B44" t="str">
            <v>14</v>
          </cell>
          <cell r="C44" t="str">
            <v>Rural</v>
          </cell>
          <cell r="D44">
            <v>95</v>
          </cell>
          <cell r="E44">
            <v>213</v>
          </cell>
          <cell r="F44">
            <v>470354.25999999989</v>
          </cell>
          <cell r="M44" t="str">
            <v>870271937004</v>
          </cell>
          <cell r="N44" t="str">
            <v>BEAVER VALLEY HOSPITAL</v>
          </cell>
          <cell r="O44" t="str">
            <v>01</v>
          </cell>
          <cell r="P44" t="str">
            <v>N</v>
          </cell>
        </row>
        <row r="45">
          <cell r="A45" t="str">
            <v>461302</v>
          </cell>
          <cell r="B45" t="str">
            <v>10</v>
          </cell>
          <cell r="C45" t="str">
            <v>Rural</v>
          </cell>
          <cell r="D45">
            <v>174</v>
          </cell>
          <cell r="E45">
            <v>467</v>
          </cell>
          <cell r="F45">
            <v>1015775.0899999999</v>
          </cell>
          <cell r="M45" t="str">
            <v>870276435005</v>
          </cell>
          <cell r="N45" t="str">
            <v>UINTAH BASIN MEDICAL CNTR</v>
          </cell>
          <cell r="O45" t="str">
            <v>07</v>
          </cell>
          <cell r="P45" t="str">
            <v>R</v>
          </cell>
        </row>
        <row r="46">
          <cell r="A46" t="str">
            <v>461303</v>
          </cell>
          <cell r="B46" t="str">
            <v>20</v>
          </cell>
          <cell r="C46" t="str">
            <v>Rural</v>
          </cell>
          <cell r="D46">
            <v>201</v>
          </cell>
          <cell r="E46">
            <v>497</v>
          </cell>
          <cell r="F46">
            <v>1206128.6300000001</v>
          </cell>
          <cell r="M46" t="str">
            <v>870318837007</v>
          </cell>
          <cell r="N46" t="str">
            <v>BRIGHAM CITY COMM HOSP</v>
          </cell>
          <cell r="O46" t="str">
            <v>02</v>
          </cell>
          <cell r="P46" t="str">
            <v>R</v>
          </cell>
        </row>
        <row r="47">
          <cell r="A47" t="str">
            <v>461304</v>
          </cell>
          <cell r="B47" t="str">
            <v>12</v>
          </cell>
          <cell r="C47" t="str">
            <v>Rural</v>
          </cell>
          <cell r="D47">
            <v>279</v>
          </cell>
          <cell r="E47">
            <v>796</v>
          </cell>
          <cell r="F47">
            <v>1752995.0899999989</v>
          </cell>
          <cell r="M47" t="str">
            <v>870322019001</v>
          </cell>
          <cell r="N47" t="str">
            <v>LAKEVIEW HOSPITAL</v>
          </cell>
          <cell r="O47" t="str">
            <v>06</v>
          </cell>
          <cell r="P47" t="str">
            <v>U</v>
          </cell>
        </row>
        <row r="48">
          <cell r="A48" t="str">
            <v>461305</v>
          </cell>
          <cell r="B48" t="str">
            <v>01</v>
          </cell>
          <cell r="C48" t="str">
            <v>Rural</v>
          </cell>
          <cell r="D48">
            <v>2</v>
          </cell>
          <cell r="E48">
            <v>1</v>
          </cell>
          <cell r="F48">
            <v>1017.01</v>
          </cell>
          <cell r="M48" t="str">
            <v>870333048001</v>
          </cell>
          <cell r="N48" t="str">
            <v>MOUNTAIN VIEW HOSPITAL</v>
          </cell>
          <cell r="O48" t="str">
            <v>25</v>
          </cell>
          <cell r="P48" t="str">
            <v>U</v>
          </cell>
        </row>
        <row r="49">
          <cell r="A49" t="str">
            <v>461306</v>
          </cell>
          <cell r="B49" t="str">
            <v>20</v>
          </cell>
          <cell r="C49" t="str">
            <v>Rural</v>
          </cell>
          <cell r="D49">
            <v>221</v>
          </cell>
          <cell r="E49">
            <v>545</v>
          </cell>
          <cell r="F49">
            <v>640867.25999999954</v>
          </cell>
          <cell r="M49" t="str">
            <v>870467930003</v>
          </cell>
          <cell r="N49" t="str">
            <v>KANE COUNTY HOSPITAL</v>
          </cell>
          <cell r="O49" t="str">
            <v>13</v>
          </cell>
          <cell r="P49" t="str">
            <v>N</v>
          </cell>
        </row>
        <row r="50">
          <cell r="A50" t="str">
            <v>461307</v>
          </cell>
          <cell r="B50" t="str">
            <v>26</v>
          </cell>
          <cell r="C50" t="str">
            <v>Rural</v>
          </cell>
          <cell r="D50">
            <v>168</v>
          </cell>
          <cell r="E50">
            <v>297</v>
          </cell>
          <cell r="F50">
            <v>602170.5199999999</v>
          </cell>
          <cell r="M50" t="str">
            <v>870619248011</v>
          </cell>
          <cell r="N50" t="str">
            <v>MOUNTAIN WEST MEDICAL CNTR</v>
          </cell>
          <cell r="O50" t="str">
            <v>23</v>
          </cell>
          <cell r="P50" t="str">
            <v>R</v>
          </cell>
        </row>
        <row r="51">
          <cell r="A51" t="str">
            <v>461308</v>
          </cell>
          <cell r="B51" t="str">
            <v>19</v>
          </cell>
          <cell r="C51" t="str">
            <v>Rural</v>
          </cell>
          <cell r="D51">
            <v>111</v>
          </cell>
          <cell r="E51">
            <v>216</v>
          </cell>
          <cell r="F51">
            <v>507139.45999999996</v>
          </cell>
          <cell r="M51" t="str">
            <v>876000309018</v>
          </cell>
          <cell r="N51" t="str">
            <v>GARFIELD MEMORIAL HOSP</v>
          </cell>
          <cell r="O51" t="str">
            <v>09</v>
          </cell>
          <cell r="P51" t="str">
            <v>N</v>
          </cell>
        </row>
        <row r="52">
          <cell r="A52" t="str">
            <v>461309</v>
          </cell>
          <cell r="B52" t="str">
            <v>13</v>
          </cell>
          <cell r="C52" t="str">
            <v>Rural</v>
          </cell>
          <cell r="D52">
            <v>52</v>
          </cell>
          <cell r="E52">
            <v>93</v>
          </cell>
          <cell r="F52">
            <v>184532.58999999994</v>
          </cell>
          <cell r="M52" t="str">
            <v>876000525088</v>
          </cell>
          <cell r="N52" t="str">
            <v>UNIVERSITY OF UTAH HOSP</v>
          </cell>
          <cell r="O52" t="str">
            <v>18</v>
          </cell>
          <cell r="P52" t="str">
            <v>U</v>
          </cell>
        </row>
        <row r="53">
          <cell r="A53" t="str">
            <v>462004</v>
          </cell>
          <cell r="B53" t="str">
            <v>18</v>
          </cell>
          <cell r="C53" t="str">
            <v>Urban</v>
          </cell>
          <cell r="D53">
            <v>15</v>
          </cell>
          <cell r="E53">
            <v>781</v>
          </cell>
          <cell r="F53">
            <v>1322809.03</v>
          </cell>
          <cell r="M53" t="str">
            <v>876000525494</v>
          </cell>
          <cell r="N53" t="str">
            <v>UNIVERSITY HOSPITAL PSYCH</v>
          </cell>
          <cell r="O53" t="str">
            <v>18</v>
          </cell>
          <cell r="P53" t="str">
            <v>U</v>
          </cell>
        </row>
        <row r="54">
          <cell r="A54" t="str">
            <v>462005</v>
          </cell>
          <cell r="B54" t="str">
            <v>25</v>
          </cell>
          <cell r="C54" t="str">
            <v>Urban</v>
          </cell>
          <cell r="D54">
            <v>82</v>
          </cell>
          <cell r="E54">
            <v>231</v>
          </cell>
          <cell r="F54">
            <v>1833038.4600000002</v>
          </cell>
          <cell r="M54" t="str">
            <v>876000525500</v>
          </cell>
          <cell r="N54" t="str">
            <v>UNIVERSITY HOSPITAL REHAB</v>
          </cell>
          <cell r="O54" t="str">
            <v>18</v>
          </cell>
          <cell r="P54" t="str">
            <v>U</v>
          </cell>
        </row>
        <row r="55">
          <cell r="A55" t="str">
            <v>463025</v>
          </cell>
          <cell r="B55" t="str">
            <v>18</v>
          </cell>
          <cell r="C55" t="str">
            <v>Urban</v>
          </cell>
          <cell r="D55">
            <v>1</v>
          </cell>
          <cell r="E55">
            <v>20</v>
          </cell>
          <cell r="F55">
            <v>12849.63</v>
          </cell>
          <cell r="M55" t="str">
            <v>876000545001</v>
          </cell>
          <cell r="N55" t="str">
            <v>UTAH STATE HOSPITAL</v>
          </cell>
          <cell r="O55" t="str">
            <v>25</v>
          </cell>
          <cell r="P55" t="str">
            <v>S</v>
          </cell>
        </row>
        <row r="56">
          <cell r="A56" t="str">
            <v>463301</v>
          </cell>
          <cell r="B56" t="str">
            <v>18</v>
          </cell>
          <cell r="C56" t="str">
            <v>Urban</v>
          </cell>
          <cell r="D56">
            <v>2521</v>
          </cell>
          <cell r="E56">
            <v>16405</v>
          </cell>
          <cell r="F56">
            <v>39976387.000000067</v>
          </cell>
          <cell r="M56" t="str">
            <v>876000616019</v>
          </cell>
          <cell r="N56" t="str">
            <v>SAN JUAN HOSPITAL</v>
          </cell>
          <cell r="O56" t="str">
            <v>19</v>
          </cell>
          <cell r="P56" t="str">
            <v>F</v>
          </cell>
        </row>
        <row r="57">
          <cell r="A57" t="str">
            <v>469002</v>
          </cell>
          <cell r="B57" t="str">
            <v>25</v>
          </cell>
          <cell r="C57" t="str">
            <v>Urban</v>
          </cell>
          <cell r="D57">
            <v>17</v>
          </cell>
          <cell r="E57">
            <v>167</v>
          </cell>
          <cell r="F57">
            <v>272723.77</v>
          </cell>
          <cell r="M57" t="str">
            <v>876000887008</v>
          </cell>
          <cell r="N57" t="str">
            <v>CENTRAL VALLEY MEDICAL CTR</v>
          </cell>
          <cell r="O57" t="str">
            <v>12</v>
          </cell>
          <cell r="P57" t="str">
            <v>R</v>
          </cell>
        </row>
        <row r="58">
          <cell r="A58" t="str">
            <v>469003</v>
          </cell>
          <cell r="B58" t="str">
            <v>18</v>
          </cell>
          <cell r="C58" t="str">
            <v>Urban</v>
          </cell>
          <cell r="D58">
            <v>250</v>
          </cell>
          <cell r="E58">
            <v>591</v>
          </cell>
          <cell r="F58">
            <v>620154.07999999961</v>
          </cell>
          <cell r="M58" t="str">
            <v>942854057033</v>
          </cell>
          <cell r="N58" t="str">
            <v>ORTHOPEDIC SPECIALTY HOSP</v>
          </cell>
          <cell r="O58" t="str">
            <v>18</v>
          </cell>
          <cell r="P58" t="str">
            <v>U</v>
          </cell>
        </row>
        <row r="59">
          <cell r="M59" t="str">
            <v>942854057066</v>
          </cell>
          <cell r="N59" t="str">
            <v>MCKAY DEE HOSP PSYCH UNIT</v>
          </cell>
          <cell r="O59" t="str">
            <v>29</v>
          </cell>
          <cell r="P59" t="str">
            <v>U</v>
          </cell>
        </row>
        <row r="60">
          <cell r="M60" t="str">
            <v>942854057083</v>
          </cell>
          <cell r="N60" t="str">
            <v>MCKAY DEE HOSP REHAB UNIT</v>
          </cell>
          <cell r="O60" t="str">
            <v>29</v>
          </cell>
          <cell r="P60" t="str">
            <v>U</v>
          </cell>
        </row>
        <row r="61">
          <cell r="M61" t="str">
            <v>942854057178</v>
          </cell>
          <cell r="N61" t="str">
            <v>PRIMARY CHILDRENS REHAB</v>
          </cell>
          <cell r="O61" t="str">
            <v>18</v>
          </cell>
          <cell r="P61" t="str">
            <v>C</v>
          </cell>
        </row>
        <row r="62">
          <cell r="M62" t="str">
            <v>942854057197</v>
          </cell>
          <cell r="N62" t="str">
            <v>PARK CITY MEDICAL CENTER</v>
          </cell>
          <cell r="O62" t="str">
            <v>22</v>
          </cell>
          <cell r="P62" t="str">
            <v>R</v>
          </cell>
        </row>
        <row r="63">
          <cell r="M63" t="str">
            <v>942854057201</v>
          </cell>
          <cell r="N63" t="str">
            <v>UTAH VALLEY HOSP PSYCH</v>
          </cell>
          <cell r="O63" t="str">
            <v>25</v>
          </cell>
          <cell r="P63" t="str">
            <v>U</v>
          </cell>
        </row>
        <row r="64">
          <cell r="M64" t="str">
            <v>942854057207</v>
          </cell>
          <cell r="N64" t="str">
            <v>IHC RIVERTON HOSPITAL</v>
          </cell>
          <cell r="O64" t="str">
            <v>18</v>
          </cell>
          <cell r="P64" t="str">
            <v>U</v>
          </cell>
        </row>
        <row r="65">
          <cell r="M65" t="str">
            <v>942854057911</v>
          </cell>
          <cell r="N65" t="str">
            <v>UTAH VALLEY REHABILITATION</v>
          </cell>
          <cell r="O65" t="str">
            <v>25</v>
          </cell>
          <cell r="P65" t="str">
            <v>U</v>
          </cell>
        </row>
        <row r="66">
          <cell r="M66" t="str">
            <v>942854058113</v>
          </cell>
          <cell r="N66" t="str">
            <v>INTERMOUNTAIN MED CNTR REHAB</v>
          </cell>
          <cell r="O66" t="str">
            <v>18</v>
          </cell>
          <cell r="P66" t="str">
            <v>U</v>
          </cell>
        </row>
        <row r="67">
          <cell r="M67" t="str">
            <v>942854058211</v>
          </cell>
          <cell r="N67" t="str">
            <v>PRIMARY CHILDRENS MED CNTR</v>
          </cell>
          <cell r="O67" t="str">
            <v>18</v>
          </cell>
          <cell r="P67" t="str">
            <v>U</v>
          </cell>
        </row>
        <row r="68">
          <cell r="M68" t="str">
            <v>943430659001</v>
          </cell>
          <cell r="N68" t="str">
            <v>PROMISE SPECIALTY HOSP SL</v>
          </cell>
          <cell r="O68" t="str">
            <v>18</v>
          </cell>
          <cell r="P68" t="str">
            <v>U</v>
          </cell>
        </row>
      </sheetData>
      <sheetData sheetId="2">
        <row r="7">
          <cell r="B7" t="str">
            <v>460001</v>
          </cell>
          <cell r="C7">
            <v>39814</v>
          </cell>
          <cell r="D7">
            <v>40178</v>
          </cell>
          <cell r="E7">
            <v>16307</v>
          </cell>
          <cell r="F7">
            <v>1106</v>
          </cell>
          <cell r="G7">
            <v>321</v>
          </cell>
          <cell r="H7">
            <v>17734</v>
          </cell>
        </row>
        <row r="8">
          <cell r="B8" t="str">
            <v>460003</v>
          </cell>
          <cell r="C8">
            <v>40057</v>
          </cell>
          <cell r="D8">
            <v>40421</v>
          </cell>
          <cell r="E8">
            <v>4434</v>
          </cell>
          <cell r="F8">
            <v>189</v>
          </cell>
          <cell r="G8">
            <v>321</v>
          </cell>
          <cell r="H8">
            <v>4944</v>
          </cell>
        </row>
        <row r="9">
          <cell r="B9" t="str">
            <v>460004</v>
          </cell>
          <cell r="C9">
            <v>39814</v>
          </cell>
          <cell r="D9">
            <v>40178</v>
          </cell>
          <cell r="E9">
            <v>15534</v>
          </cell>
          <cell r="F9">
            <v>205</v>
          </cell>
          <cell r="G9">
            <v>1436</v>
          </cell>
          <cell r="H9">
            <v>17175</v>
          </cell>
        </row>
        <row r="10">
          <cell r="B10" t="str">
            <v>460005</v>
          </cell>
          <cell r="C10">
            <v>39965</v>
          </cell>
          <cell r="D10">
            <v>40329</v>
          </cell>
          <cell r="E10">
            <v>7511</v>
          </cell>
          <cell r="H10">
            <v>7511</v>
          </cell>
        </row>
        <row r="11">
          <cell r="B11" t="str">
            <v>460006</v>
          </cell>
          <cell r="C11">
            <v>39814</v>
          </cell>
          <cell r="D11">
            <v>40178</v>
          </cell>
          <cell r="E11">
            <v>9672</v>
          </cell>
          <cell r="F11">
            <v>1190</v>
          </cell>
          <cell r="H11">
            <v>10862</v>
          </cell>
        </row>
        <row r="12">
          <cell r="B12" t="str">
            <v>460007</v>
          </cell>
          <cell r="C12">
            <v>39814</v>
          </cell>
          <cell r="D12">
            <v>40178</v>
          </cell>
          <cell r="E12">
            <v>2697</v>
          </cell>
          <cell r="H12">
            <v>2697</v>
          </cell>
        </row>
        <row r="13">
          <cell r="B13" t="str">
            <v>460009</v>
          </cell>
          <cell r="C13">
            <v>39995</v>
          </cell>
          <cell r="D13">
            <v>40359</v>
          </cell>
          <cell r="E13">
            <v>26458</v>
          </cell>
          <cell r="F13">
            <v>600</v>
          </cell>
          <cell r="G13">
            <v>711</v>
          </cell>
          <cell r="H13">
            <v>27769</v>
          </cell>
        </row>
        <row r="14">
          <cell r="B14" t="str">
            <v>460010</v>
          </cell>
          <cell r="C14">
            <v>39814</v>
          </cell>
          <cell r="D14">
            <v>40178</v>
          </cell>
          <cell r="E14">
            <v>26102</v>
          </cell>
          <cell r="G14">
            <v>366</v>
          </cell>
          <cell r="H14">
            <v>26468</v>
          </cell>
        </row>
        <row r="15">
          <cell r="B15" t="str">
            <v>460011</v>
          </cell>
          <cell r="C15">
            <v>39814</v>
          </cell>
          <cell r="D15">
            <v>40178</v>
          </cell>
          <cell r="E15">
            <v>2157</v>
          </cell>
          <cell r="H15">
            <v>2157</v>
          </cell>
        </row>
        <row r="16">
          <cell r="B16" t="str">
            <v>460013</v>
          </cell>
          <cell r="C16">
            <v>40057</v>
          </cell>
          <cell r="D16">
            <v>40421</v>
          </cell>
          <cell r="E16">
            <v>3046</v>
          </cell>
          <cell r="H16">
            <v>3046</v>
          </cell>
        </row>
        <row r="17">
          <cell r="B17" t="str">
            <v>460014</v>
          </cell>
          <cell r="C17">
            <v>39814</v>
          </cell>
          <cell r="D17">
            <v>40178</v>
          </cell>
          <cell r="E17">
            <v>2104</v>
          </cell>
          <cell r="H17">
            <v>2104</v>
          </cell>
        </row>
        <row r="18">
          <cell r="B18" t="str">
            <v>460015</v>
          </cell>
          <cell r="C18">
            <v>39814</v>
          </cell>
          <cell r="D18">
            <v>40178</v>
          </cell>
          <cell r="E18">
            <v>5871</v>
          </cell>
          <cell r="F18">
            <v>407</v>
          </cell>
          <cell r="H18">
            <v>6278</v>
          </cell>
        </row>
        <row r="19">
          <cell r="B19" t="str">
            <v>460017</v>
          </cell>
          <cell r="C19">
            <v>40057</v>
          </cell>
          <cell r="D19">
            <v>40421</v>
          </cell>
          <cell r="E19">
            <v>1024</v>
          </cell>
          <cell r="H19">
            <v>1024</v>
          </cell>
        </row>
        <row r="20">
          <cell r="B20" t="str">
            <v>460019</v>
          </cell>
          <cell r="C20">
            <v>39995</v>
          </cell>
          <cell r="D20">
            <v>40359</v>
          </cell>
          <cell r="E20">
            <v>1600</v>
          </cell>
          <cell r="H20">
            <v>1600</v>
          </cell>
        </row>
        <row r="21">
          <cell r="B21" t="str">
            <v>460021</v>
          </cell>
          <cell r="C21">
            <v>39814</v>
          </cell>
          <cell r="D21">
            <v>40178</v>
          </cell>
          <cell r="E21">
            <v>13665</v>
          </cell>
          <cell r="F21">
            <v>436</v>
          </cell>
          <cell r="G21">
            <v>312</v>
          </cell>
          <cell r="H21">
            <v>14413</v>
          </cell>
        </row>
        <row r="22">
          <cell r="B22" t="str">
            <v>460023</v>
          </cell>
          <cell r="C22">
            <v>39814</v>
          </cell>
          <cell r="D22">
            <v>40178</v>
          </cell>
          <cell r="E22">
            <v>6690</v>
          </cell>
          <cell r="H22">
            <v>6690</v>
          </cell>
        </row>
        <row r="23">
          <cell r="B23" t="str">
            <v>460026</v>
          </cell>
          <cell r="C23">
            <v>39814</v>
          </cell>
          <cell r="D23">
            <v>40178</v>
          </cell>
          <cell r="E23">
            <v>890</v>
          </cell>
          <cell r="H23">
            <v>890</v>
          </cell>
        </row>
        <row r="24">
          <cell r="B24" t="str">
            <v>460030</v>
          </cell>
          <cell r="C24">
            <v>39845</v>
          </cell>
          <cell r="D24">
            <v>40209</v>
          </cell>
          <cell r="E24">
            <v>1427</v>
          </cell>
          <cell r="H24">
            <v>1427</v>
          </cell>
        </row>
        <row r="25">
          <cell r="B25" t="str">
            <v>460033</v>
          </cell>
          <cell r="C25">
            <v>39814</v>
          </cell>
          <cell r="D25">
            <v>40178</v>
          </cell>
          <cell r="E25">
            <v>328</v>
          </cell>
          <cell r="H25">
            <v>328</v>
          </cell>
        </row>
        <row r="26">
          <cell r="B26" t="str">
            <v>460035</v>
          </cell>
          <cell r="C26">
            <v>39995</v>
          </cell>
          <cell r="D26">
            <v>40359</v>
          </cell>
          <cell r="E26">
            <v>400</v>
          </cell>
          <cell r="H26">
            <v>400</v>
          </cell>
        </row>
        <row r="27">
          <cell r="B27" t="str">
            <v>460039</v>
          </cell>
          <cell r="C27">
            <v>39814</v>
          </cell>
          <cell r="D27">
            <v>40178</v>
          </cell>
          <cell r="E27">
            <v>298</v>
          </cell>
          <cell r="H27">
            <v>298</v>
          </cell>
        </row>
        <row r="28">
          <cell r="B28" t="str">
            <v>460041</v>
          </cell>
          <cell r="C28">
            <v>39904</v>
          </cell>
          <cell r="D28">
            <v>40268</v>
          </cell>
          <cell r="E28">
            <v>8007</v>
          </cell>
          <cell r="F28">
            <v>127</v>
          </cell>
          <cell r="H28">
            <v>8134</v>
          </cell>
        </row>
        <row r="29">
          <cell r="B29" t="str">
            <v>460042</v>
          </cell>
          <cell r="C29">
            <v>40087</v>
          </cell>
          <cell r="D29">
            <v>40451</v>
          </cell>
          <cell r="E29">
            <v>3927</v>
          </cell>
          <cell r="F29">
            <v>156</v>
          </cell>
          <cell r="H29">
            <v>4083</v>
          </cell>
        </row>
        <row r="30">
          <cell r="B30" t="str">
            <v>460043</v>
          </cell>
          <cell r="C30">
            <v>39814</v>
          </cell>
          <cell r="D30">
            <v>40178</v>
          </cell>
          <cell r="E30">
            <v>1536</v>
          </cell>
          <cell r="H30">
            <v>1536</v>
          </cell>
        </row>
        <row r="31">
          <cell r="B31" t="str">
            <v>460044</v>
          </cell>
          <cell r="C31">
            <v>39814</v>
          </cell>
          <cell r="D31">
            <v>40178</v>
          </cell>
          <cell r="E31">
            <v>5057</v>
          </cell>
          <cell r="H31">
            <v>5057</v>
          </cell>
        </row>
        <row r="32">
          <cell r="B32" t="str">
            <v>460047</v>
          </cell>
          <cell r="C32">
            <v>39995</v>
          </cell>
          <cell r="D32">
            <v>40359</v>
          </cell>
          <cell r="E32">
            <v>14533</v>
          </cell>
          <cell r="H32">
            <v>14533</v>
          </cell>
        </row>
        <row r="33">
          <cell r="B33" t="str">
            <v>460049</v>
          </cell>
          <cell r="C33">
            <v>39814</v>
          </cell>
          <cell r="D33">
            <v>40178</v>
          </cell>
          <cell r="E33">
            <v>1799</v>
          </cell>
          <cell r="H33">
            <v>1799</v>
          </cell>
        </row>
        <row r="34">
          <cell r="B34" t="str">
            <v>460051</v>
          </cell>
          <cell r="C34">
            <v>39995</v>
          </cell>
          <cell r="D34">
            <v>40359</v>
          </cell>
          <cell r="E34">
            <v>13977</v>
          </cell>
          <cell r="F34">
            <v>47</v>
          </cell>
          <cell r="H34">
            <v>14024</v>
          </cell>
        </row>
        <row r="35">
          <cell r="B35" t="str">
            <v>460052</v>
          </cell>
          <cell r="C35">
            <v>39814</v>
          </cell>
          <cell r="D35">
            <v>40178</v>
          </cell>
          <cell r="E35">
            <v>4398</v>
          </cell>
          <cell r="H35">
            <v>4398</v>
          </cell>
        </row>
        <row r="36">
          <cell r="B36" t="str">
            <v>460054</v>
          </cell>
          <cell r="C36">
            <v>39814</v>
          </cell>
          <cell r="D36">
            <v>40178</v>
          </cell>
          <cell r="E36">
            <v>1014</v>
          </cell>
          <cell r="H36">
            <v>1014</v>
          </cell>
        </row>
        <row r="37">
          <cell r="B37" t="str">
            <v>460056</v>
          </cell>
          <cell r="C37">
            <v>40023</v>
          </cell>
          <cell r="D37">
            <v>40358</v>
          </cell>
          <cell r="E37">
            <v>223</v>
          </cell>
          <cell r="H37">
            <v>435</v>
          </cell>
        </row>
        <row r="38">
          <cell r="B38" t="str">
            <v>460057</v>
          </cell>
          <cell r="C38">
            <v>40114</v>
          </cell>
          <cell r="D38">
            <v>40178</v>
          </cell>
          <cell r="E38">
            <v>286</v>
          </cell>
          <cell r="H38">
            <v>286</v>
          </cell>
        </row>
        <row r="39">
          <cell r="B39" t="str">
            <v>461300</v>
          </cell>
          <cell r="C39">
            <v>39814</v>
          </cell>
          <cell r="D39">
            <v>40178</v>
          </cell>
          <cell r="E39">
            <v>269</v>
          </cell>
          <cell r="H39">
            <v>269</v>
          </cell>
        </row>
        <row r="40">
          <cell r="B40" t="str">
            <v>461301</v>
          </cell>
          <cell r="C40">
            <v>39814</v>
          </cell>
          <cell r="D40">
            <v>40178</v>
          </cell>
          <cell r="E40">
            <v>221</v>
          </cell>
          <cell r="H40">
            <v>221</v>
          </cell>
        </row>
        <row r="41">
          <cell r="B41" t="str">
            <v>461302</v>
          </cell>
          <cell r="C41">
            <v>39814</v>
          </cell>
          <cell r="D41">
            <v>40178</v>
          </cell>
          <cell r="E41">
            <v>589</v>
          </cell>
          <cell r="H41">
            <v>589</v>
          </cell>
        </row>
        <row r="42">
          <cell r="B42" t="str">
            <v>461303</v>
          </cell>
          <cell r="C42">
            <v>39814</v>
          </cell>
          <cell r="D42">
            <v>40178</v>
          </cell>
          <cell r="E42">
            <v>664</v>
          </cell>
          <cell r="H42">
            <v>664</v>
          </cell>
        </row>
        <row r="43">
          <cell r="B43" t="str">
            <v>461304</v>
          </cell>
          <cell r="C43">
            <v>39995</v>
          </cell>
          <cell r="D43">
            <v>40359</v>
          </cell>
          <cell r="E43">
            <v>948</v>
          </cell>
          <cell r="H43">
            <v>948</v>
          </cell>
        </row>
        <row r="44">
          <cell r="B44" t="str">
            <v>461305</v>
          </cell>
          <cell r="C44">
            <v>39814</v>
          </cell>
          <cell r="D44">
            <v>40178</v>
          </cell>
          <cell r="E44">
            <v>20</v>
          </cell>
          <cell r="H44">
            <v>20</v>
          </cell>
        </row>
        <row r="45">
          <cell r="B45" t="str">
            <v>461306</v>
          </cell>
          <cell r="C45">
            <v>39995</v>
          </cell>
          <cell r="D45">
            <v>40359</v>
          </cell>
          <cell r="E45">
            <v>738</v>
          </cell>
          <cell r="H45">
            <v>738</v>
          </cell>
        </row>
        <row r="46">
          <cell r="B46" t="str">
            <v>461307</v>
          </cell>
          <cell r="C46">
            <v>39814</v>
          </cell>
          <cell r="D46">
            <v>40178</v>
          </cell>
          <cell r="E46">
            <v>572</v>
          </cell>
          <cell r="H46">
            <v>572</v>
          </cell>
        </row>
        <row r="47">
          <cell r="B47" t="str">
            <v>461308</v>
          </cell>
          <cell r="C47">
            <v>39814</v>
          </cell>
          <cell r="D47">
            <v>40178</v>
          </cell>
          <cell r="E47">
            <v>525</v>
          </cell>
          <cell r="H47">
            <v>525</v>
          </cell>
        </row>
        <row r="48">
          <cell r="B48" t="str">
            <v>461309</v>
          </cell>
          <cell r="C48">
            <v>39814</v>
          </cell>
          <cell r="D48">
            <v>40178</v>
          </cell>
          <cell r="E48">
            <v>165</v>
          </cell>
          <cell r="H48">
            <v>165</v>
          </cell>
        </row>
        <row r="49">
          <cell r="B49" t="str">
            <v>462003</v>
          </cell>
          <cell r="C49">
            <v>39814</v>
          </cell>
          <cell r="D49">
            <v>40178</v>
          </cell>
          <cell r="E49">
            <v>69</v>
          </cell>
          <cell r="H49">
            <v>69</v>
          </cell>
        </row>
        <row r="50">
          <cell r="B50" t="str">
            <v>462004</v>
          </cell>
          <cell r="C50">
            <v>39845</v>
          </cell>
          <cell r="D50">
            <v>40209</v>
          </cell>
          <cell r="E50">
            <v>320</v>
          </cell>
          <cell r="H50">
            <v>320</v>
          </cell>
        </row>
        <row r="51">
          <cell r="B51" t="str">
            <v>462005</v>
          </cell>
          <cell r="C51">
            <v>39995</v>
          </cell>
          <cell r="D51">
            <v>40359</v>
          </cell>
          <cell r="E51">
            <v>407</v>
          </cell>
          <cell r="H51">
            <v>407</v>
          </cell>
        </row>
        <row r="52">
          <cell r="B52" t="str">
            <v>463025</v>
          </cell>
          <cell r="C52">
            <v>39814</v>
          </cell>
          <cell r="D52">
            <v>40178</v>
          </cell>
          <cell r="E52">
            <v>730</v>
          </cell>
          <cell r="H52">
            <v>730</v>
          </cell>
        </row>
        <row r="53">
          <cell r="B53" t="str">
            <v>463301</v>
          </cell>
          <cell r="C53">
            <v>39814</v>
          </cell>
          <cell r="D53">
            <v>40178</v>
          </cell>
          <cell r="E53">
            <v>13319</v>
          </cell>
          <cell r="H53">
            <v>13319</v>
          </cell>
        </row>
        <row r="54">
          <cell r="B54" t="str">
            <v>464001</v>
          </cell>
          <cell r="C54">
            <v>39995</v>
          </cell>
          <cell r="D54">
            <v>40359</v>
          </cell>
          <cell r="E54">
            <v>425</v>
          </cell>
          <cell r="H54">
            <v>425</v>
          </cell>
        </row>
        <row r="55">
          <cell r="B55" t="str">
            <v>464007</v>
          </cell>
          <cell r="C55">
            <v>39995</v>
          </cell>
          <cell r="D55">
            <v>40359</v>
          </cell>
          <cell r="E55">
            <v>59</v>
          </cell>
          <cell r="H55">
            <v>59</v>
          </cell>
        </row>
        <row r="56">
          <cell r="B56" t="str">
            <v>464009</v>
          </cell>
          <cell r="C56">
            <v>39995</v>
          </cell>
          <cell r="D56">
            <v>40359</v>
          </cell>
          <cell r="E56">
            <v>3191</v>
          </cell>
          <cell r="H56">
            <v>3191</v>
          </cell>
        </row>
        <row r="57">
          <cell r="B57" t="str">
            <v>464012</v>
          </cell>
          <cell r="C57">
            <v>39995</v>
          </cell>
          <cell r="D57">
            <v>40359</v>
          </cell>
          <cell r="E57">
            <v>288</v>
          </cell>
          <cell r="H57">
            <v>288</v>
          </cell>
        </row>
        <row r="58">
          <cell r="B58" t="str">
            <v>999100</v>
          </cell>
          <cell r="E58">
            <v>94</v>
          </cell>
          <cell r="H58">
            <v>94</v>
          </cell>
        </row>
        <row r="59">
          <cell r="B59" t="str">
            <v>999101</v>
          </cell>
          <cell r="E59">
            <v>172</v>
          </cell>
          <cell r="H59">
            <v>172</v>
          </cell>
        </row>
        <row r="60">
          <cell r="B60" t="str">
            <v>999103</v>
          </cell>
          <cell r="E60">
            <v>977</v>
          </cell>
          <cell r="H60">
            <v>977</v>
          </cell>
        </row>
        <row r="61">
          <cell r="B61" t="str">
            <v>999104</v>
          </cell>
          <cell r="E61">
            <v>118</v>
          </cell>
          <cell r="H61">
            <v>118</v>
          </cell>
        </row>
      </sheetData>
      <sheetData sheetId="3">
        <row r="4">
          <cell r="A4" t="str">
            <v>FFY 2013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L Model"/>
      <sheetName val="OP UPL Allocation (Gov)"/>
      <sheetName val="OP UPL Allocation (Private)"/>
      <sheetName val="Pivot"/>
      <sheetName val="SQL"/>
      <sheetName val="CR Data"/>
      <sheetName val="Lookup"/>
      <sheetName val="Coversheet(Gov)"/>
      <sheetName val="MatchAdmin"/>
      <sheetName val="Payment Sheet"/>
    </sheetNames>
    <sheetDataSet>
      <sheetData sheetId="0">
        <row r="1">
          <cell r="A1" t="str">
            <v>SFY 2012 OP UPL</v>
          </cell>
        </row>
        <row r="12">
          <cell r="A12" t="str">
            <v>Hosp Name</v>
          </cell>
          <cell r="B12" t="str">
            <v>Medicare ID</v>
          </cell>
          <cell r="C12" t="str">
            <v>Medicaid ID</v>
          </cell>
          <cell r="D12" t="str">
            <v>CAH</v>
          </cell>
          <cell r="E12" t="str">
            <v>Rural</v>
          </cell>
          <cell r="F12" t="str">
            <v>Type</v>
          </cell>
          <cell r="G12" t="str">
            <v>Total Costs</v>
          </cell>
          <cell r="H12" t="str">
            <v>Total Charges</v>
          </cell>
          <cell r="I12" t="str">
            <v>CCR</v>
          </cell>
          <cell r="J12" t="str">
            <v>Medicaid Charges</v>
          </cell>
          <cell r="K12" t="str">
            <v>Annualized Medicaid Charges</v>
          </cell>
          <cell r="L12" t="str">
            <v>UPL</v>
          </cell>
          <cell r="M12" t="str">
            <v>Medicaid Payments</v>
          </cell>
          <cell r="N12" t="str">
            <v>Annualized FY12 Medicaid Payments</v>
          </cell>
          <cell r="O12" t="str">
            <v>Estimated FY12 UPL Gap</v>
          </cell>
        </row>
        <row r="13">
          <cell r="A13" t="str">
            <v>BEAVER VALLEY HOSPITAL</v>
          </cell>
          <cell r="B13">
            <v>460035</v>
          </cell>
          <cell r="C13" t="str">
            <v>870271937004</v>
          </cell>
          <cell r="E13">
            <v>1</v>
          </cell>
          <cell r="F13" t="str">
            <v>NSGO</v>
          </cell>
          <cell r="G13">
            <v>479549</v>
          </cell>
          <cell r="H13">
            <v>581511</v>
          </cell>
          <cell r="I13">
            <v>0.82466023858534065</v>
          </cell>
          <cell r="J13">
            <v>335367.38000000006</v>
          </cell>
          <cell r="K13">
            <v>670734.76000000013</v>
          </cell>
          <cell r="L13">
            <v>553128.28720908135</v>
          </cell>
          <cell r="M13">
            <v>186778.82000000036</v>
          </cell>
          <cell r="N13">
            <v>373557.64000000071</v>
          </cell>
          <cell r="O13">
            <v>179570.64720908063</v>
          </cell>
        </row>
        <row r="14">
          <cell r="A14" t="str">
            <v>GARFIELD MEMORIAL HOSPITAL</v>
          </cell>
          <cell r="B14">
            <v>460033</v>
          </cell>
          <cell r="C14" t="str">
            <v>876000309018</v>
          </cell>
          <cell r="E14">
            <v>1</v>
          </cell>
          <cell r="F14" t="str">
            <v>NSGO</v>
          </cell>
          <cell r="G14">
            <v>420343</v>
          </cell>
          <cell r="H14">
            <v>658012</v>
          </cell>
          <cell r="I14">
            <v>0.63880749895138689</v>
          </cell>
          <cell r="J14">
            <v>242373.16999999998</v>
          </cell>
          <cell r="K14">
            <v>484746.33999999997</v>
          </cell>
          <cell r="L14">
            <v>309659.59708123864</v>
          </cell>
          <cell r="M14">
            <v>97683.629999999961</v>
          </cell>
          <cell r="N14">
            <v>195367.25999999992</v>
          </cell>
          <cell r="O14">
            <v>114292.33708123871</v>
          </cell>
        </row>
        <row r="15">
          <cell r="A15" t="str">
            <v>GUNNISON VALLEY HOSPITAL</v>
          </cell>
          <cell r="B15">
            <v>461306</v>
          </cell>
          <cell r="C15" t="str">
            <v>870212456005</v>
          </cell>
          <cell r="D15">
            <v>1</v>
          </cell>
          <cell r="E15">
            <v>1</v>
          </cell>
          <cell r="F15" t="str">
            <v>NSGO</v>
          </cell>
          <cell r="G15">
            <v>1084756</v>
          </cell>
          <cell r="H15">
            <v>2214460</v>
          </cell>
          <cell r="I15">
            <v>0.48985125041770905</v>
          </cell>
          <cell r="J15">
            <v>601603.74999999977</v>
          </cell>
          <cell r="K15">
            <v>1203207.4999999995</v>
          </cell>
          <cell r="L15">
            <v>595286.62537083507</v>
          </cell>
          <cell r="M15">
            <v>287232.05000000034</v>
          </cell>
          <cell r="N15">
            <v>574464.10000000068</v>
          </cell>
          <cell r="O15">
            <v>20822.525370834395</v>
          </cell>
        </row>
        <row r="16">
          <cell r="A16" t="str">
            <v>KANE COUNTY HOSPITAL</v>
          </cell>
          <cell r="B16">
            <v>461309</v>
          </cell>
          <cell r="C16" t="str">
            <v>870467930003</v>
          </cell>
          <cell r="D16">
            <v>1</v>
          </cell>
          <cell r="E16">
            <v>1</v>
          </cell>
          <cell r="F16" t="str">
            <v>NSGO</v>
          </cell>
          <cell r="G16">
            <v>372207</v>
          </cell>
          <cell r="H16">
            <v>586712</v>
          </cell>
          <cell r="I16">
            <v>0.63439472858915447</v>
          </cell>
          <cell r="J16">
            <v>96301.689999999959</v>
          </cell>
          <cell r="K16">
            <v>192603.37999999992</v>
          </cell>
          <cell r="L16">
            <v>123408.43467025827</v>
          </cell>
          <cell r="M16">
            <v>58493.809999999976</v>
          </cell>
          <cell r="N16">
            <v>116987.61999999995</v>
          </cell>
          <cell r="O16">
            <v>6420.8146702583181</v>
          </cell>
        </row>
        <row r="17">
          <cell r="A17" t="str">
            <v>MILFORD VALLEY HEALTHCARE SERVICES</v>
          </cell>
          <cell r="B17">
            <v>461305</v>
          </cell>
          <cell r="C17" t="str">
            <v>870222074005</v>
          </cell>
          <cell r="D17">
            <v>1</v>
          </cell>
          <cell r="E17">
            <v>1</v>
          </cell>
          <cell r="F17" t="str">
            <v>NSGO</v>
          </cell>
          <cell r="G17">
            <v>194106</v>
          </cell>
          <cell r="H17">
            <v>251253</v>
          </cell>
          <cell r="I17">
            <v>0.77255196952872207</v>
          </cell>
          <cell r="J17">
            <v>64600.010000000017</v>
          </cell>
          <cell r="K17">
            <v>129200.02000000003</v>
          </cell>
          <cell r="L17">
            <v>100811.8672132918</v>
          </cell>
          <cell r="M17">
            <v>48897.069999999992</v>
          </cell>
          <cell r="N17">
            <v>97794.139999999985</v>
          </cell>
          <cell r="O17">
            <v>3017.7272132918151</v>
          </cell>
        </row>
        <row r="18">
          <cell r="A18" t="str">
            <v>SAN JUAN HEALTH SERVICES DISTRICT</v>
          </cell>
          <cell r="B18">
            <v>461308</v>
          </cell>
          <cell r="C18" t="str">
            <v>876000616019</v>
          </cell>
          <cell r="D18">
            <v>1</v>
          </cell>
          <cell r="E18">
            <v>1</v>
          </cell>
          <cell r="F18" t="str">
            <v>NSGO</v>
          </cell>
          <cell r="G18">
            <v>847398</v>
          </cell>
          <cell r="H18">
            <v>1366144</v>
          </cell>
          <cell r="I18">
            <v>0.62028453808676098</v>
          </cell>
          <cell r="J18">
            <v>298979.93999999989</v>
          </cell>
          <cell r="K18">
            <v>597959.87999999977</v>
          </cell>
          <cell r="L18">
            <v>374614.32063981704</v>
          </cell>
          <cell r="M18">
            <v>178467.45999999993</v>
          </cell>
          <cell r="N18">
            <v>356934.91999999987</v>
          </cell>
          <cell r="O18">
            <v>17679.400639817177</v>
          </cell>
        </row>
        <row r="19">
          <cell r="A19" t="str">
            <v>ALLEN MEMORIAL HOSPITAL (Moab)</v>
          </cell>
          <cell r="B19">
            <v>461302</v>
          </cell>
          <cell r="C19" t="str">
            <v>870270956005</v>
          </cell>
          <cell r="D19">
            <v>1</v>
          </cell>
          <cell r="E19">
            <v>1</v>
          </cell>
          <cell r="F19" t="str">
            <v>Private</v>
          </cell>
          <cell r="G19">
            <v>1059666</v>
          </cell>
          <cell r="H19">
            <v>2121303</v>
          </cell>
          <cell r="I19">
            <v>0.49953542704648984</v>
          </cell>
          <cell r="J19">
            <v>736479.43999999913</v>
          </cell>
          <cell r="K19">
            <v>1472958.8799999983</v>
          </cell>
          <cell r="L19">
            <v>743153.09457414562</v>
          </cell>
          <cell r="M19">
            <v>356727.28999999992</v>
          </cell>
          <cell r="N19">
            <v>713454.57999999984</v>
          </cell>
          <cell r="O19">
            <v>29698.514574145782</v>
          </cell>
        </row>
        <row r="20">
          <cell r="A20" t="str">
            <v>ALTA VIEW HOSPITAL</v>
          </cell>
          <cell r="B20">
            <v>460044</v>
          </cell>
          <cell r="C20" t="str">
            <v>870269232020</v>
          </cell>
          <cell r="F20" t="str">
            <v>Private</v>
          </cell>
          <cell r="G20">
            <v>3432065</v>
          </cell>
          <cell r="H20">
            <v>11340459</v>
          </cell>
          <cell r="I20">
            <v>0.30263898489470309</v>
          </cell>
          <cell r="J20">
            <v>3095138.9899999951</v>
          </cell>
          <cell r="K20">
            <v>6190277.9799999902</v>
          </cell>
          <cell r="L20">
            <v>1873419.4440832301</v>
          </cell>
          <cell r="M20">
            <v>795694.49999999837</v>
          </cell>
          <cell r="N20">
            <v>1591388.9999999967</v>
          </cell>
          <cell r="O20">
            <v>282030.44408323336</v>
          </cell>
        </row>
        <row r="21">
          <cell r="A21" t="str">
            <v>AMERICAN FORK HOSPITAL</v>
          </cell>
          <cell r="B21">
            <v>460023</v>
          </cell>
          <cell r="C21" t="str">
            <v>870269232212</v>
          </cell>
          <cell r="F21" t="str">
            <v>Private</v>
          </cell>
          <cell r="G21">
            <v>3872199</v>
          </cell>
          <cell r="H21">
            <v>12563053</v>
          </cell>
          <cell r="I21">
            <v>0.30822117840305219</v>
          </cell>
          <cell r="J21">
            <v>4874844.3800000111</v>
          </cell>
          <cell r="K21">
            <v>9749688.7600000221</v>
          </cell>
          <cell r="L21">
            <v>3005060.5586701995</v>
          </cell>
          <cell r="M21">
            <v>1384544.4699999962</v>
          </cell>
          <cell r="N21">
            <v>2769088.9399999925</v>
          </cell>
          <cell r="O21">
            <v>235971.61867020698</v>
          </cell>
        </row>
        <row r="22">
          <cell r="A22" t="str">
            <v>ASHLEY VALLEY MEDICAL CENTER</v>
          </cell>
          <cell r="B22">
            <v>460030</v>
          </cell>
          <cell r="C22" t="str">
            <v>621762532020</v>
          </cell>
          <cell r="E22">
            <v>1</v>
          </cell>
          <cell r="F22" t="str">
            <v>Private</v>
          </cell>
          <cell r="G22">
            <v>1565635</v>
          </cell>
          <cell r="H22">
            <v>5243172</v>
          </cell>
          <cell r="I22">
            <v>0.29860454701848421</v>
          </cell>
          <cell r="J22">
            <v>3987647.2099999986</v>
          </cell>
          <cell r="K22">
            <v>7975294.4199999971</v>
          </cell>
          <cell r="L22">
            <v>2381459.1776231439</v>
          </cell>
          <cell r="M22">
            <v>1016279.850000002</v>
          </cell>
          <cell r="N22">
            <v>2032559.7000000039</v>
          </cell>
          <cell r="O22">
            <v>348899.47762313997</v>
          </cell>
        </row>
        <row r="23">
          <cell r="A23" t="str">
            <v>BEAR RIVER VALLEY HOSPITAL</v>
          </cell>
          <cell r="B23">
            <v>460039</v>
          </cell>
          <cell r="C23" t="str">
            <v>870269232291</v>
          </cell>
          <cell r="E23">
            <v>1</v>
          </cell>
          <cell r="F23" t="str">
            <v>Private</v>
          </cell>
          <cell r="G23">
            <v>635286</v>
          </cell>
          <cell r="H23">
            <v>1267332</v>
          </cell>
          <cell r="I23">
            <v>0.50127827593716567</v>
          </cell>
          <cell r="J23">
            <v>997901.59000000078</v>
          </cell>
          <cell r="K23">
            <v>1995803.1800000016</v>
          </cell>
          <cell r="L23">
            <v>1000452.7771803135</v>
          </cell>
          <cell r="M23">
            <v>349846.5500000004</v>
          </cell>
          <cell r="N23">
            <v>699693.10000000079</v>
          </cell>
          <cell r="O23">
            <v>300759.67718031269</v>
          </cell>
        </row>
        <row r="24">
          <cell r="A24" t="str">
            <v>BENCHMARK BHVRL HLTH SYST</v>
          </cell>
          <cell r="B24">
            <v>464007</v>
          </cell>
          <cell r="C24"/>
          <cell r="F24" t="str">
            <v>Private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 t="str">
            <v>BRIGHAM CITY COMMUNITY HOSPITAL</v>
          </cell>
          <cell r="B25">
            <v>460017</v>
          </cell>
          <cell r="C25" t="str">
            <v>870318837007</v>
          </cell>
          <cell r="E25">
            <v>1</v>
          </cell>
          <cell r="F25" t="str">
            <v>Private</v>
          </cell>
          <cell r="G25">
            <v>2016626</v>
          </cell>
          <cell r="H25">
            <v>6809694</v>
          </cell>
          <cell r="I25">
            <v>0.2961404726849694</v>
          </cell>
          <cell r="J25">
            <v>2699126.9300000039</v>
          </cell>
          <cell r="K25">
            <v>5398253.8600000078</v>
          </cell>
          <cell r="L25">
            <v>1598641.449773863</v>
          </cell>
          <cell r="M25">
            <v>637324.94000000053</v>
          </cell>
          <cell r="N25">
            <v>1274649.8800000011</v>
          </cell>
          <cell r="O25">
            <v>323991.56977386191</v>
          </cell>
        </row>
        <row r="26">
          <cell r="A26" t="str">
            <v>CACHE VALLEY SPECIALTY HOSPITAL</v>
          </cell>
          <cell r="B26">
            <v>460054</v>
          </cell>
          <cell r="C26" t="str">
            <v>364288180033</v>
          </cell>
          <cell r="E26">
            <v>1</v>
          </cell>
          <cell r="F26" t="str">
            <v>Private</v>
          </cell>
          <cell r="G26">
            <v>1437482</v>
          </cell>
          <cell r="H26">
            <v>4226517</v>
          </cell>
          <cell r="I26">
            <v>0.34011030832243194</v>
          </cell>
          <cell r="J26">
            <v>1289510.3399999992</v>
          </cell>
          <cell r="K26">
            <v>2579020.6799999983</v>
          </cell>
          <cell r="L26">
            <v>877151.51864472753</v>
          </cell>
          <cell r="M26">
            <v>546711.46</v>
          </cell>
          <cell r="N26">
            <v>1093422.92</v>
          </cell>
          <cell r="O26">
            <v>-216271.40135527239</v>
          </cell>
        </row>
        <row r="27">
          <cell r="A27" t="str">
            <v>CASTLEVIEW HOSPITAL</v>
          </cell>
          <cell r="B27">
            <v>460011</v>
          </cell>
          <cell r="C27" t="str">
            <v>621762357001</v>
          </cell>
          <cell r="E27">
            <v>1</v>
          </cell>
          <cell r="F27" t="str">
            <v>Private</v>
          </cell>
          <cell r="G27">
            <v>2567290</v>
          </cell>
          <cell r="H27">
            <v>9453018</v>
          </cell>
          <cell r="I27">
            <v>0.27158416497249871</v>
          </cell>
          <cell r="J27">
            <v>5354405.9000000227</v>
          </cell>
          <cell r="K27">
            <v>10708811.800000045</v>
          </cell>
          <cell r="L27">
            <v>2908343.7105506533</v>
          </cell>
          <cell r="M27">
            <v>1232688.1099999971</v>
          </cell>
          <cell r="N27">
            <v>2465376.2199999942</v>
          </cell>
          <cell r="O27">
            <v>442967.49055065913</v>
          </cell>
        </row>
        <row r="28">
          <cell r="A28" t="str">
            <v>CENTRAL VALLEY MEDICAL CENTER</v>
          </cell>
          <cell r="B28">
            <v>461304</v>
          </cell>
          <cell r="C28" t="str">
            <v>876000887008</v>
          </cell>
          <cell r="D28">
            <v>1</v>
          </cell>
          <cell r="E28">
            <v>1</v>
          </cell>
          <cell r="F28" t="str">
            <v>Private</v>
          </cell>
          <cell r="G28">
            <v>1018064</v>
          </cell>
          <cell r="H28">
            <v>2375801</v>
          </cell>
          <cell r="I28">
            <v>0.42851400432948722</v>
          </cell>
          <cell r="J28">
            <v>844744.13000000035</v>
          </cell>
          <cell r="K28">
            <v>1689488.2600000007</v>
          </cell>
          <cell r="L28">
            <v>731209.07335586066</v>
          </cell>
          <cell r="M28">
            <v>336063.68000000023</v>
          </cell>
          <cell r="N28">
            <v>672127.36000000045</v>
          </cell>
          <cell r="O28">
            <v>59081.713355860207</v>
          </cell>
        </row>
        <row r="29">
          <cell r="A29" t="str">
            <v>COPPER HILLS YOUTH CENTER</v>
          </cell>
          <cell r="B29">
            <v>464011</v>
          </cell>
          <cell r="C29"/>
          <cell r="F29" t="str">
            <v>Private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A30" t="str">
            <v>DAVIS HOSPITAL &amp; MEDICAL CENTER</v>
          </cell>
          <cell r="B30">
            <v>460041</v>
          </cell>
          <cell r="C30" t="str">
            <v>680562507001</v>
          </cell>
          <cell r="F30" t="str">
            <v>Private</v>
          </cell>
          <cell r="G30">
            <v>5777696</v>
          </cell>
          <cell r="H30">
            <v>26383641</v>
          </cell>
          <cell r="I30">
            <v>0.218987819004966</v>
          </cell>
          <cell r="J30">
            <v>2345691.9099999978</v>
          </cell>
          <cell r="K30">
            <v>4691383.8199999956</v>
          </cell>
          <cell r="L30">
            <v>1027355.910856985</v>
          </cell>
          <cell r="M30">
            <v>382901.32999999949</v>
          </cell>
          <cell r="N30">
            <v>765802.65999999898</v>
          </cell>
          <cell r="O30">
            <v>261553.25085698604</v>
          </cell>
        </row>
        <row r="31">
          <cell r="A31" t="str">
            <v>DELTA COMMUNITY HOSPITAL</v>
          </cell>
          <cell r="B31">
            <v>461300</v>
          </cell>
          <cell r="C31" t="str">
            <v>870269232257</v>
          </cell>
          <cell r="D31">
            <v>1</v>
          </cell>
          <cell r="E31">
            <v>1</v>
          </cell>
          <cell r="F31" t="str">
            <v>Private</v>
          </cell>
          <cell r="G31">
            <v>664135</v>
          </cell>
          <cell r="H31">
            <v>1390698</v>
          </cell>
          <cell r="I31">
            <v>0.47755515575631807</v>
          </cell>
          <cell r="J31">
            <v>504433.17999999941</v>
          </cell>
          <cell r="K31">
            <v>1008866.3599999988</v>
          </cell>
          <cell r="L31">
            <v>486607.22500398016</v>
          </cell>
          <cell r="M31">
            <v>258305.59999999992</v>
          </cell>
          <cell r="N31">
            <v>516611.19999999984</v>
          </cell>
          <cell r="O31">
            <v>-30003.974996019679</v>
          </cell>
        </row>
        <row r="32">
          <cell r="A32" t="str">
            <v>DIXIE REGIONAL MEDICAL CENTER</v>
          </cell>
          <cell r="B32">
            <v>460021</v>
          </cell>
          <cell r="C32" t="str">
            <v>870269232261</v>
          </cell>
          <cell r="F32" t="str">
            <v>Private</v>
          </cell>
          <cell r="G32">
            <v>20972235</v>
          </cell>
          <cell r="H32">
            <v>57018552</v>
          </cell>
          <cell r="I32">
            <v>0.36781423351473397</v>
          </cell>
          <cell r="J32">
            <v>8922461.8699999545</v>
          </cell>
          <cell r="K32">
            <v>17844923.739999909</v>
          </cell>
          <cell r="L32">
            <v>6563616.9475569464</v>
          </cell>
          <cell r="M32">
            <v>2885377.0900000148</v>
          </cell>
          <cell r="N32">
            <v>5770754.1800000295</v>
          </cell>
          <cell r="O32">
            <v>792862.76755691692</v>
          </cell>
        </row>
        <row r="33">
          <cell r="A33" t="str">
            <v>FILLMORE COMMUNITY HOSPITAL</v>
          </cell>
          <cell r="B33">
            <v>461301</v>
          </cell>
          <cell r="C33" t="str">
            <v>870269232180</v>
          </cell>
          <cell r="D33">
            <v>1</v>
          </cell>
          <cell r="E33">
            <v>1</v>
          </cell>
          <cell r="F33" t="str">
            <v>Private</v>
          </cell>
          <cell r="G33">
            <v>501770</v>
          </cell>
          <cell r="H33">
            <v>779127</v>
          </cell>
          <cell r="I33">
            <v>0.64401567395302695</v>
          </cell>
          <cell r="J33">
            <v>266620.91000000015</v>
          </cell>
          <cell r="K33">
            <v>533241.8200000003</v>
          </cell>
          <cell r="L33">
            <v>346850.25098811125</v>
          </cell>
          <cell r="M33">
            <v>163411.39000000001</v>
          </cell>
          <cell r="N33">
            <v>326822.78000000003</v>
          </cell>
          <cell r="O33">
            <v>20027.470988111221</v>
          </cell>
        </row>
        <row r="34">
          <cell r="A34" t="str">
            <v>HEALTHSOUTH REHAB HOSP OF UTAH</v>
          </cell>
          <cell r="B34">
            <v>463025</v>
          </cell>
          <cell r="C34" t="str">
            <v>631105917038</v>
          </cell>
          <cell r="F34" t="str">
            <v>Private</v>
          </cell>
          <cell r="G34">
            <v>1650</v>
          </cell>
          <cell r="H34">
            <v>3471</v>
          </cell>
          <cell r="I34">
            <v>0.47536732929991354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HEBER VALLEY MEDICAL CENTER</v>
          </cell>
          <cell r="B35">
            <v>461307</v>
          </cell>
          <cell r="C35" t="str">
            <v>870269232341</v>
          </cell>
          <cell r="D35">
            <v>1</v>
          </cell>
          <cell r="E35">
            <v>1</v>
          </cell>
          <cell r="F35" t="str">
            <v>Private</v>
          </cell>
          <cell r="G35">
            <v>1002680</v>
          </cell>
          <cell r="H35">
            <v>2067245</v>
          </cell>
          <cell r="I35">
            <v>0.48503201120331652</v>
          </cell>
          <cell r="J35">
            <v>594522.84999999986</v>
          </cell>
          <cell r="K35">
            <v>1189045.6999999997</v>
          </cell>
          <cell r="L35">
            <v>582492.47955649171</v>
          </cell>
          <cell r="M35">
            <v>243810.2200000002</v>
          </cell>
          <cell r="N35">
            <v>487620.44000000041</v>
          </cell>
          <cell r="O35">
            <v>94872.039556491305</v>
          </cell>
        </row>
        <row r="36">
          <cell r="A36" t="str">
            <v>INTERMOUNTAIN MEDICAL CENTER</v>
          </cell>
          <cell r="B36">
            <v>460010</v>
          </cell>
          <cell r="C36" t="str">
            <v>870269232338</v>
          </cell>
          <cell r="F36" t="str">
            <v>Private</v>
          </cell>
          <cell r="G36">
            <v>28384886</v>
          </cell>
          <cell r="H36">
            <v>76198819</v>
          </cell>
          <cell r="I36">
            <v>0.37251083904594373</v>
          </cell>
          <cell r="J36">
            <v>16887060.629999872</v>
          </cell>
          <cell r="K36">
            <v>33774121.259999745</v>
          </cell>
          <cell r="L36">
            <v>12581226.248601951</v>
          </cell>
          <cell r="M36">
            <v>4365275.1400000118</v>
          </cell>
          <cell r="N36">
            <v>8730550.2800000235</v>
          </cell>
          <cell r="O36">
            <v>3850675.9686019272</v>
          </cell>
        </row>
        <row r="37">
          <cell r="A37" t="str">
            <v>JORDAN VALLEY MEDICAL CENTER</v>
          </cell>
          <cell r="B37">
            <v>460051</v>
          </cell>
          <cell r="C37" t="str">
            <v>820588653001</v>
          </cell>
          <cell r="F37" t="str">
            <v>Private</v>
          </cell>
          <cell r="G37">
            <v>3450273</v>
          </cell>
          <cell r="H37">
            <v>19926379</v>
          </cell>
          <cell r="I37">
            <v>0.17315102759011058</v>
          </cell>
          <cell r="J37">
            <v>6886680.1599999601</v>
          </cell>
          <cell r="K37">
            <v>13773360.31999992</v>
          </cell>
          <cell r="L37">
            <v>2384871.4927768405</v>
          </cell>
          <cell r="M37">
            <v>1123659.9100000027</v>
          </cell>
          <cell r="N37">
            <v>2247319.8200000054</v>
          </cell>
          <cell r="O37">
            <v>137551.67277683504</v>
          </cell>
        </row>
        <row r="38">
          <cell r="A38" t="str">
            <v>LAKEVIEW HOSPITAL</v>
          </cell>
          <cell r="B38">
            <v>460042</v>
          </cell>
          <cell r="C38" t="str">
            <v>870322019001</v>
          </cell>
          <cell r="F38" t="str">
            <v>Private</v>
          </cell>
          <cell r="G38">
            <v>3720464</v>
          </cell>
          <cell r="H38">
            <v>16803088</v>
          </cell>
          <cell r="I38">
            <v>0.22141549220000514</v>
          </cell>
          <cell r="J38">
            <v>1530867.5700000017</v>
          </cell>
          <cell r="K38">
            <v>3061735.1400000034</v>
          </cell>
          <cell r="L38">
            <v>677915.59300915245</v>
          </cell>
          <cell r="M38">
            <v>234468.41000000003</v>
          </cell>
          <cell r="N38">
            <v>468936.82000000007</v>
          </cell>
          <cell r="O38">
            <v>208978.77300915238</v>
          </cell>
        </row>
        <row r="39">
          <cell r="A39" t="str">
            <v>LDS HOSPITAL</v>
          </cell>
          <cell r="B39">
            <v>460006</v>
          </cell>
          <cell r="C39" t="str">
            <v>870269232209</v>
          </cell>
          <cell r="F39" t="str">
            <v>Private</v>
          </cell>
          <cell r="G39">
            <v>7577788</v>
          </cell>
          <cell r="H39">
            <v>19705804</v>
          </cell>
          <cell r="I39">
            <v>0.38454599467243256</v>
          </cell>
          <cell r="J39">
            <v>5258047.3200000031</v>
          </cell>
          <cell r="K39">
            <v>10516094.640000006</v>
          </cell>
          <cell r="L39">
            <v>4043922.0734082391</v>
          </cell>
          <cell r="M39">
            <v>1351549.9599999934</v>
          </cell>
          <cell r="N39">
            <v>2703099.9199999869</v>
          </cell>
          <cell r="O39">
            <v>1340822.1534082522</v>
          </cell>
        </row>
        <row r="40">
          <cell r="A40" t="str">
            <v>LOGAN REGIONAL  HOSPITAL</v>
          </cell>
          <cell r="B40">
            <v>460015</v>
          </cell>
          <cell r="C40" t="str">
            <v>870269232176</v>
          </cell>
          <cell r="E40">
            <v>1</v>
          </cell>
          <cell r="F40" t="str">
            <v>Private</v>
          </cell>
          <cell r="G40">
            <v>5408711</v>
          </cell>
          <cell r="H40">
            <v>13437203</v>
          </cell>
          <cell r="I40">
            <v>0.40251762215693249</v>
          </cell>
          <cell r="J40">
            <v>5991094.0000000075</v>
          </cell>
          <cell r="K40">
            <v>11982188.000000015</v>
          </cell>
          <cell r="L40">
            <v>4823041.8219973361</v>
          </cell>
          <cell r="M40">
            <v>1682711.5199999749</v>
          </cell>
          <cell r="N40">
            <v>3365423.0399999497</v>
          </cell>
          <cell r="O40">
            <v>1457618.7819973864</v>
          </cell>
        </row>
        <row r="41">
          <cell r="A41" t="str">
            <v>MARION CENTER</v>
          </cell>
          <cell r="B41">
            <v>464012</v>
          </cell>
          <cell r="C41"/>
          <cell r="F41" t="str">
            <v>Private</v>
          </cell>
          <cell r="G41">
            <v>125013</v>
          </cell>
          <cell r="H41">
            <v>283590</v>
          </cell>
          <cell r="I41">
            <v>0.44082301914736061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 t="str">
            <v>MCKAY-DEE HOSPITAL CENTER</v>
          </cell>
          <cell r="B42">
            <v>460004</v>
          </cell>
          <cell r="C42" t="str">
            <v>870269232274</v>
          </cell>
          <cell r="F42" t="str">
            <v>Private</v>
          </cell>
          <cell r="G42">
            <v>14090192</v>
          </cell>
          <cell r="H42">
            <v>49361061</v>
          </cell>
          <cell r="I42">
            <v>0.28545156272066358</v>
          </cell>
          <cell r="J42">
            <v>14967042.11000021</v>
          </cell>
          <cell r="K42">
            <v>29934084.22000042</v>
          </cell>
          <cell r="L42">
            <v>8544731.1192110758</v>
          </cell>
          <cell r="M42">
            <v>3397917.6999999909</v>
          </cell>
          <cell r="N42">
            <v>6795835.3999999817</v>
          </cell>
          <cell r="O42">
            <v>1748895.7192110941</v>
          </cell>
        </row>
        <row r="43">
          <cell r="A43" t="str">
            <v>MOUNTAIN VIEW HOSPITAL</v>
          </cell>
          <cell r="B43">
            <v>460013</v>
          </cell>
          <cell r="C43" t="str">
            <v>870333048001</v>
          </cell>
          <cell r="E43">
            <v>1</v>
          </cell>
          <cell r="F43" t="str">
            <v>Private</v>
          </cell>
          <cell r="G43">
            <v>2601015</v>
          </cell>
          <cell r="H43">
            <v>10394101</v>
          </cell>
          <cell r="I43">
            <v>0.25023953490542378</v>
          </cell>
          <cell r="J43">
            <v>3526565.5900000264</v>
          </cell>
          <cell r="K43">
            <v>7053131.1800000528</v>
          </cell>
          <cell r="L43">
            <v>1764972.266110156</v>
          </cell>
          <cell r="M43">
            <v>627603.11000000197</v>
          </cell>
          <cell r="N43">
            <v>1255206.2200000039</v>
          </cell>
          <cell r="O43">
            <v>509766.04611015203</v>
          </cell>
        </row>
        <row r="44">
          <cell r="A44" t="str">
            <v>OGDEN REG MED CTR</v>
          </cell>
          <cell r="B44">
            <v>460005</v>
          </cell>
          <cell r="C44" t="str">
            <v>721254895009</v>
          </cell>
          <cell r="F44" t="str">
            <v>Private</v>
          </cell>
          <cell r="G44">
            <v>5966534</v>
          </cell>
          <cell r="H44">
            <v>27123975</v>
          </cell>
          <cell r="I44">
            <v>0.21997269942919501</v>
          </cell>
          <cell r="J44">
            <v>2955956.43</v>
          </cell>
          <cell r="K44">
            <v>5911912.8600000003</v>
          </cell>
          <cell r="L44">
            <v>1300459.4306043726</v>
          </cell>
          <cell r="M44">
            <v>456084.77999999956</v>
          </cell>
          <cell r="N44">
            <v>912169.55999999912</v>
          </cell>
          <cell r="O44">
            <v>388289.87060437351</v>
          </cell>
        </row>
        <row r="45">
          <cell r="A45" t="str">
            <v>OREM COMMUNITY HOSPITAL</v>
          </cell>
          <cell r="B45">
            <v>460043</v>
          </cell>
          <cell r="C45" t="str">
            <v>870269232033</v>
          </cell>
          <cell r="F45" t="str">
            <v>Private</v>
          </cell>
          <cell r="G45">
            <v>829712</v>
          </cell>
          <cell r="H45">
            <v>1920055</v>
          </cell>
          <cell r="I45">
            <v>0.43212928796310524</v>
          </cell>
          <cell r="J45">
            <v>1659371.5899999987</v>
          </cell>
          <cell r="K45">
            <v>3318743.1799999974</v>
          </cell>
          <cell r="L45">
            <v>1434126.1273058106</v>
          </cell>
          <cell r="M45">
            <v>401423.77999999962</v>
          </cell>
          <cell r="N45">
            <v>802847.55999999924</v>
          </cell>
          <cell r="O45">
            <v>631278.56730581133</v>
          </cell>
        </row>
        <row r="46">
          <cell r="A46" t="str">
            <v>PRIMARY CHILDREN S MEDICAL CENTER</v>
          </cell>
          <cell r="B46">
            <v>463301</v>
          </cell>
          <cell r="C46" t="str">
            <v>942854058211</v>
          </cell>
          <cell r="F46" t="str">
            <v>Private</v>
          </cell>
          <cell r="G46">
            <v>99296</v>
          </cell>
          <cell r="H46">
            <v>207299</v>
          </cell>
          <cell r="I46">
            <v>0.47899893390706177</v>
          </cell>
          <cell r="J46">
            <v>9151282.4699999951</v>
          </cell>
          <cell r="K46">
            <v>18302564.93999999</v>
          </cell>
          <cell r="L46">
            <v>8766909.0940247606</v>
          </cell>
          <cell r="M46">
            <v>3808196.4500000076</v>
          </cell>
          <cell r="N46">
            <v>7616392.9000000153</v>
          </cell>
          <cell r="O46">
            <v>1150516.1940247454</v>
          </cell>
        </row>
        <row r="47">
          <cell r="A47" t="str">
            <v>PROMISE HOSPITAL OF SALT LAKE</v>
          </cell>
          <cell r="B47">
            <v>462004</v>
          </cell>
          <cell r="C47" t="str">
            <v>943430659001</v>
          </cell>
          <cell r="F47" t="str">
            <v>Private</v>
          </cell>
          <cell r="G47">
            <v>21858</v>
          </cell>
          <cell r="H47">
            <v>37747</v>
          </cell>
          <cell r="I47">
            <v>0.57906588603067799</v>
          </cell>
          <cell r="J47">
            <v>1245</v>
          </cell>
          <cell r="K47">
            <v>2490</v>
          </cell>
          <cell r="L47">
            <v>1441.8740562163882</v>
          </cell>
          <cell r="M47">
            <v>437.79999999999995</v>
          </cell>
          <cell r="N47">
            <v>875.59999999999991</v>
          </cell>
          <cell r="O47">
            <v>566.27405621638832</v>
          </cell>
        </row>
        <row r="48">
          <cell r="A48" t="str">
            <v>SALT LAKE REGIONAL MEDICAL CENTER</v>
          </cell>
          <cell r="B48">
            <v>460003</v>
          </cell>
          <cell r="C48" t="str">
            <v>621795214002</v>
          </cell>
          <cell r="F48" t="str">
            <v>Private</v>
          </cell>
          <cell r="G48">
            <v>5053961</v>
          </cell>
          <cell r="H48">
            <v>23483274</v>
          </cell>
          <cell r="I48">
            <v>0.21521534859236408</v>
          </cell>
          <cell r="J48">
            <v>2232289.5700000008</v>
          </cell>
          <cell r="K48">
            <v>4464579.1400000015</v>
          </cell>
          <cell r="L48">
            <v>960845.95593329729</v>
          </cell>
          <cell r="M48">
            <v>416077.6300000007</v>
          </cell>
          <cell r="N48">
            <v>832155.26000000141</v>
          </cell>
          <cell r="O48">
            <v>128690.69593329588</v>
          </cell>
        </row>
        <row r="49">
          <cell r="A49" t="str">
            <v>SANPETE VALLEY HOSPITAL</v>
          </cell>
          <cell r="B49">
            <v>461303</v>
          </cell>
          <cell r="C49" t="str">
            <v>870269232288</v>
          </cell>
          <cell r="D49">
            <v>1</v>
          </cell>
          <cell r="E49">
            <v>1</v>
          </cell>
          <cell r="F49" t="str">
            <v>Private</v>
          </cell>
          <cell r="G49">
            <v>905581</v>
          </cell>
          <cell r="H49">
            <v>1919273</v>
          </cell>
          <cell r="I49">
            <v>0.47183542935267675</v>
          </cell>
          <cell r="J49">
            <v>1035307.5900000016</v>
          </cell>
          <cell r="K49">
            <v>2070615.1800000032</v>
          </cell>
          <cell r="L49">
            <v>986759.49850426626</v>
          </cell>
          <cell r="M49">
            <v>481084.64999999938</v>
          </cell>
          <cell r="N49">
            <v>962169.29999999877</v>
          </cell>
          <cell r="O49">
            <v>24590.198504267493</v>
          </cell>
        </row>
        <row r="50">
          <cell r="A50" t="str">
            <v>SEVIER VALLEY HOSPITAL</v>
          </cell>
          <cell r="B50">
            <v>460026</v>
          </cell>
          <cell r="C50" t="str">
            <v>870269232324</v>
          </cell>
          <cell r="E50">
            <v>1</v>
          </cell>
          <cell r="F50" t="str">
            <v>Private</v>
          </cell>
          <cell r="G50">
            <v>1436256</v>
          </cell>
          <cell r="H50">
            <v>3347985</v>
          </cell>
          <cell r="I50">
            <v>0.4289911693152747</v>
          </cell>
          <cell r="J50">
            <v>1759402.8299999919</v>
          </cell>
          <cell r="K50">
            <v>3518805.6599999839</v>
          </cell>
          <cell r="L50">
            <v>1509536.5546766</v>
          </cell>
          <cell r="M50">
            <v>621395.99999999919</v>
          </cell>
          <cell r="N50">
            <v>1242791.9999999984</v>
          </cell>
          <cell r="O50">
            <v>266744.55467660166</v>
          </cell>
        </row>
        <row r="51">
          <cell r="A51" t="str">
            <v>SOUTH DAVIS COMMUNITY HOSPITAL</v>
          </cell>
          <cell r="B51">
            <v>462003</v>
          </cell>
          <cell r="C51"/>
          <cell r="F51" t="str">
            <v>Private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A52" t="str">
            <v>ST. MARK S HOSPITAL</v>
          </cell>
          <cell r="B52">
            <v>460047</v>
          </cell>
          <cell r="C52" t="str">
            <v>621650573021</v>
          </cell>
          <cell r="F52" t="str">
            <v>Private</v>
          </cell>
          <cell r="G52">
            <v>9206143</v>
          </cell>
          <cell r="H52">
            <v>45912788</v>
          </cell>
          <cell r="I52">
            <v>0.20051370001752017</v>
          </cell>
          <cell r="J52">
            <v>6398797.709999986</v>
          </cell>
          <cell r="K52">
            <v>12797595.419999972</v>
          </cell>
          <cell r="L52">
            <v>2566093.2089914642</v>
          </cell>
          <cell r="M52">
            <v>932009.5899999981</v>
          </cell>
          <cell r="N52">
            <v>1864019.1799999962</v>
          </cell>
          <cell r="O52">
            <v>702074.02899146802</v>
          </cell>
        </row>
        <row r="53">
          <cell r="A53" t="str">
            <v>THE ORTHOPEDIC SPECIALTY HOSPITAL</v>
          </cell>
          <cell r="B53">
            <v>460049</v>
          </cell>
          <cell r="C53" t="str">
            <v>942854057033</v>
          </cell>
          <cell r="F53" t="str">
            <v>Private</v>
          </cell>
          <cell r="G53">
            <v>1466848</v>
          </cell>
          <cell r="H53">
            <v>3607575</v>
          </cell>
          <cell r="I53">
            <v>0.40660221894208715</v>
          </cell>
          <cell r="J53">
            <v>672180.4700000002</v>
          </cell>
          <cell r="K53">
            <v>1344360.9400000004</v>
          </cell>
          <cell r="L53">
            <v>546620.14126307028</v>
          </cell>
          <cell r="M53">
            <v>250502.71000000002</v>
          </cell>
          <cell r="N53">
            <v>501005.42000000004</v>
          </cell>
          <cell r="O53">
            <v>45614.721263070242</v>
          </cell>
        </row>
        <row r="54">
          <cell r="A54" t="str">
            <v>TIMPANOGOS REGIONAL HOSPITAL</v>
          </cell>
          <cell r="B54">
            <v>460052</v>
          </cell>
          <cell r="C54" t="str">
            <v>621831495013</v>
          </cell>
          <cell r="F54" t="str">
            <v>Private</v>
          </cell>
          <cell r="G54">
            <v>3528231</v>
          </cell>
          <cell r="H54">
            <v>15473002</v>
          </cell>
          <cell r="I54">
            <v>0.22802498183610395</v>
          </cell>
          <cell r="J54">
            <v>2058190.9499999967</v>
          </cell>
          <cell r="K54">
            <v>4116381.8999999934</v>
          </cell>
          <cell r="L54">
            <v>938637.90797796554</v>
          </cell>
          <cell r="M54">
            <v>343239.55999999936</v>
          </cell>
          <cell r="N54">
            <v>686479.11999999871</v>
          </cell>
          <cell r="O54">
            <v>252158.78797796683</v>
          </cell>
        </row>
        <row r="55">
          <cell r="A55" t="str">
            <v>TOOELE VALLEY HOSPITAL (was Mtn West)</v>
          </cell>
          <cell r="B55">
            <v>460014</v>
          </cell>
          <cell r="C55" t="str">
            <v>870619248011</v>
          </cell>
          <cell r="F55" t="str">
            <v>Private</v>
          </cell>
          <cell r="G55">
            <v>1815660</v>
          </cell>
          <cell r="H55">
            <v>8302320</v>
          </cell>
          <cell r="I55">
            <v>0.21869308819703409</v>
          </cell>
          <cell r="J55">
            <v>3762389.0100000091</v>
          </cell>
          <cell r="K55">
            <v>7524778.0200000182</v>
          </cell>
          <cell r="L55">
            <v>1645616.9431909674</v>
          </cell>
          <cell r="M55">
            <v>765782.64999999944</v>
          </cell>
          <cell r="N55">
            <v>1531565.2999999989</v>
          </cell>
          <cell r="O55">
            <v>114051.64319096855</v>
          </cell>
        </row>
        <row r="56">
          <cell r="A56" t="str">
            <v>UINTAH BASIN MEDICAL CENTER</v>
          </cell>
          <cell r="B56">
            <v>460019</v>
          </cell>
          <cell r="C56" t="str">
            <v>870276435005</v>
          </cell>
          <cell r="E56">
            <v>1</v>
          </cell>
          <cell r="F56" t="str">
            <v>Private</v>
          </cell>
          <cell r="G56">
            <v>1913046</v>
          </cell>
          <cell r="H56">
            <v>3776124</v>
          </cell>
          <cell r="I56">
            <v>0.50661630815089753</v>
          </cell>
          <cell r="J56">
            <v>2171177.8499999973</v>
          </cell>
          <cell r="K56">
            <v>4342355.6999999946</v>
          </cell>
          <cell r="L56">
            <v>2199908.2134120036</v>
          </cell>
          <cell r="M56">
            <v>880912.58000000287</v>
          </cell>
          <cell r="N56">
            <v>1761825.1600000057</v>
          </cell>
          <cell r="O56">
            <v>438083.05341199785</v>
          </cell>
        </row>
        <row r="57">
          <cell r="A57" t="str">
            <v>UTAH VALLEY REGIONAL MED. CTR.</v>
          </cell>
          <cell r="B57">
            <v>460001</v>
          </cell>
          <cell r="C57" t="str">
            <v>870269232162</v>
          </cell>
          <cell r="F57" t="str">
            <v>Private</v>
          </cell>
          <cell r="G57">
            <v>12061843</v>
          </cell>
          <cell r="H57">
            <v>33119881</v>
          </cell>
          <cell r="I57">
            <v>0.36418738944140527</v>
          </cell>
          <cell r="J57">
            <v>10746262.679999856</v>
          </cell>
          <cell r="K57">
            <v>21492525.359999713</v>
          </cell>
          <cell r="L57">
            <v>7827306.7033614945</v>
          </cell>
          <cell r="M57">
            <v>2786829.3300000103</v>
          </cell>
          <cell r="N57">
            <v>5573658.6600000206</v>
          </cell>
          <cell r="O57">
            <v>2253648.0433614738</v>
          </cell>
        </row>
        <row r="58">
          <cell r="A58" t="str">
            <v>UTAH VALLEY SPECIALTY HOSPITAL</v>
          </cell>
          <cell r="B58">
            <v>462005</v>
          </cell>
          <cell r="C58" t="str">
            <v>203800889001</v>
          </cell>
          <cell r="F58" t="str">
            <v>Private</v>
          </cell>
          <cell r="G58">
            <v>0</v>
          </cell>
          <cell r="H58">
            <v>0</v>
          </cell>
          <cell r="I58">
            <v>0.34154073347530595</v>
          </cell>
          <cell r="J58">
            <v>841043.94</v>
          </cell>
          <cell r="K58">
            <v>1682087.88</v>
          </cell>
          <cell r="L58">
            <v>574501.5283051224</v>
          </cell>
          <cell r="M58">
            <v>687345.84000000008</v>
          </cell>
          <cell r="N58">
            <v>1374691.6800000002</v>
          </cell>
          <cell r="O58">
            <v>-800190.15169487777</v>
          </cell>
        </row>
        <row r="59">
          <cell r="A59" t="str">
            <v>VALLEY VIEW MEDICAL CENTER</v>
          </cell>
          <cell r="B59">
            <v>460007</v>
          </cell>
          <cell r="C59" t="str">
            <v>870269232307</v>
          </cell>
          <cell r="E59">
            <v>1</v>
          </cell>
          <cell r="F59" t="str">
            <v>Private</v>
          </cell>
          <cell r="G59">
            <v>3930511</v>
          </cell>
          <cell r="H59">
            <v>9066663</v>
          </cell>
          <cell r="I59">
            <v>0.43351241796458079</v>
          </cell>
          <cell r="J59">
            <v>3555973.080000008</v>
          </cell>
          <cell r="K59">
            <v>7111946.160000016</v>
          </cell>
          <cell r="L59">
            <v>3083116.9762555221</v>
          </cell>
          <cell r="M59">
            <v>1342833.1899999965</v>
          </cell>
          <cell r="N59">
            <v>2685666.3799999929</v>
          </cell>
          <cell r="O59">
            <v>397450.59625552921</v>
          </cell>
        </row>
        <row r="60">
          <cell r="A60" t="str">
            <v>Park City</v>
          </cell>
          <cell r="B60">
            <v>460057</v>
          </cell>
          <cell r="C60" t="str">
            <v>942854057197</v>
          </cell>
          <cell r="E60">
            <v>1</v>
          </cell>
          <cell r="F60" t="str">
            <v>Private</v>
          </cell>
          <cell r="G60">
            <v>306485</v>
          </cell>
          <cell r="H60">
            <v>519823</v>
          </cell>
          <cell r="I60">
            <v>0.58959491980924272</v>
          </cell>
          <cell r="J60">
            <v>729725.90999999957</v>
          </cell>
          <cell r="K60">
            <v>1459451.8199999991</v>
          </cell>
          <cell r="L60">
            <v>860485.37877835287</v>
          </cell>
          <cell r="M60">
            <v>185405.22000000015</v>
          </cell>
          <cell r="N60">
            <v>370810.44000000029</v>
          </cell>
          <cell r="O60">
            <v>489674.93877835257</v>
          </cell>
        </row>
        <row r="61">
          <cell r="A61" t="str">
            <v>Blue Mountain</v>
          </cell>
          <cell r="B61">
            <v>460056</v>
          </cell>
          <cell r="C61" t="str">
            <v>200743054001</v>
          </cell>
          <cell r="D61">
            <v>1</v>
          </cell>
          <cell r="E61">
            <v>1</v>
          </cell>
          <cell r="F61" t="str">
            <v>Private</v>
          </cell>
          <cell r="G61">
            <v>352601</v>
          </cell>
          <cell r="H61">
            <v>459176</v>
          </cell>
          <cell r="I61">
            <v>0.76789945467533149</v>
          </cell>
          <cell r="J61">
            <v>664725.16999999958</v>
          </cell>
          <cell r="K61">
            <v>1329450.3399999992</v>
          </cell>
          <cell r="L61">
            <v>1031093.0330149727</v>
          </cell>
          <cell r="M61">
            <v>496542.73999999993</v>
          </cell>
          <cell r="N61">
            <v>993085.47999999986</v>
          </cell>
          <cell r="O61">
            <v>38007.553014972829</v>
          </cell>
        </row>
        <row r="62">
          <cell r="A62" t="str">
            <v>Shriners</v>
          </cell>
          <cell r="C62" t="str">
            <v>362193608001</v>
          </cell>
          <cell r="F62" t="str">
            <v>Private</v>
          </cell>
          <cell r="G62">
            <v>0</v>
          </cell>
          <cell r="H62">
            <v>0</v>
          </cell>
          <cell r="I62">
            <v>0.34154073347530595</v>
          </cell>
          <cell r="J62">
            <v>301548.89999999991</v>
          </cell>
          <cell r="K62">
            <v>603097.79999999981</v>
          </cell>
          <cell r="L62">
            <v>205982.4649693433</v>
          </cell>
          <cell r="M62">
            <v>27277.820000000029</v>
          </cell>
          <cell r="N62">
            <v>54555.640000000058</v>
          </cell>
          <cell r="O62">
            <v>151426.82496934326</v>
          </cell>
        </row>
        <row r="63">
          <cell r="A63" t="str">
            <v>UTAH VALLEY REHABILITATION</v>
          </cell>
          <cell r="C63" t="str">
            <v>942854057911</v>
          </cell>
          <cell r="F63" t="str">
            <v>Private</v>
          </cell>
          <cell r="G63">
            <v>0</v>
          </cell>
          <cell r="H63">
            <v>0</v>
          </cell>
          <cell r="I63">
            <v>0.34154073347530595</v>
          </cell>
          <cell r="J63">
            <v>66078.91</v>
          </cell>
          <cell r="K63">
            <v>132157.82</v>
          </cell>
          <cell r="L63">
            <v>45137.278777297463</v>
          </cell>
          <cell r="M63">
            <v>17795.370000000003</v>
          </cell>
          <cell r="N63">
            <v>35590.740000000005</v>
          </cell>
          <cell r="O63">
            <v>9546.5387772974573</v>
          </cell>
        </row>
        <row r="64">
          <cell r="A64" t="str">
            <v>IHC RIVERTON HOSPITAL</v>
          </cell>
          <cell r="C64" t="str">
            <v>942854057207</v>
          </cell>
          <cell r="F64" t="str">
            <v>Private</v>
          </cell>
          <cell r="G64">
            <v>0</v>
          </cell>
          <cell r="H64">
            <v>0</v>
          </cell>
          <cell r="I64">
            <v>0.34154073347530595</v>
          </cell>
          <cell r="J64">
            <v>2704347.7599999947</v>
          </cell>
          <cell r="K64">
            <v>5408695.5199999893</v>
          </cell>
          <cell r="L64">
            <v>1847289.8350453977</v>
          </cell>
          <cell r="M64">
            <v>731811.49999999686</v>
          </cell>
          <cell r="N64">
            <v>1463622.9999999937</v>
          </cell>
          <cell r="O64">
            <v>383666.83504540403</v>
          </cell>
        </row>
        <row r="65">
          <cell r="A65" t="str">
            <v>U OF UTAH NEUROPSYCHIATRIC INSTITUTE</v>
          </cell>
          <cell r="B65">
            <v>464009</v>
          </cell>
          <cell r="C65"/>
          <cell r="F65" t="str">
            <v>State</v>
          </cell>
          <cell r="G65">
            <v>187160</v>
          </cell>
          <cell r="H65">
            <v>457519</v>
          </cell>
          <cell r="I65">
            <v>0.40907590723008225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A66" t="str">
            <v>UNIVERSITY OF UTAH HOSPITAL AND CLIN</v>
          </cell>
          <cell r="B66">
            <v>460009</v>
          </cell>
          <cell r="C66" t="str">
            <v>876000525088</v>
          </cell>
          <cell r="F66" t="str">
            <v>State</v>
          </cell>
          <cell r="G66">
            <v>57734015</v>
          </cell>
          <cell r="H66">
            <v>116733753</v>
          </cell>
          <cell r="I66">
            <v>0.49457859030712392</v>
          </cell>
          <cell r="J66">
            <v>11619308.130000038</v>
          </cell>
          <cell r="K66">
            <v>23238616.260000076</v>
          </cell>
          <cell r="L66">
            <v>11493322.070559045</v>
          </cell>
          <cell r="M66">
            <v>3503548.9800000791</v>
          </cell>
          <cell r="N66">
            <v>7007097.9600001583</v>
          </cell>
          <cell r="O66">
            <v>4486224.110558887</v>
          </cell>
        </row>
        <row r="67">
          <cell r="A67" t="str">
            <v>UTAH STATE HOSPITAL</v>
          </cell>
          <cell r="B67">
            <v>464001</v>
          </cell>
          <cell r="C67"/>
          <cell r="F67" t="str">
            <v>State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</sheetData>
      <sheetData sheetId="1">
        <row r="6">
          <cell r="A6" t="str">
            <v>BEAVER VALLEY HOSPITAL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1">
          <cell r="I1" t="str">
            <v>Service Period</v>
          </cell>
        </row>
        <row r="2">
          <cell r="I2" t="str">
            <v>Q1</v>
          </cell>
        </row>
        <row r="3">
          <cell r="I3" t="str">
            <v>Q2</v>
          </cell>
        </row>
        <row r="4">
          <cell r="I4" t="str">
            <v>Q3</v>
          </cell>
        </row>
        <row r="5">
          <cell r="I5" t="str">
            <v>Q4</v>
          </cell>
        </row>
      </sheetData>
      <sheetData sheetId="7" refreshError="1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9"/>
  <sheetViews>
    <sheetView tabSelected="1" zoomScaleNormal="100" workbookViewId="0">
      <selection activeCell="J14" sqref="J14"/>
    </sheetView>
  </sheetViews>
  <sheetFormatPr defaultColWidth="9.140625" defaultRowHeight="12.75"/>
  <cols>
    <col min="1" max="1" width="3.7109375" style="1" customWidth="1"/>
    <col min="2" max="2" width="14.85546875" style="49" bestFit="1" customWidth="1"/>
    <col min="3" max="3" width="33.28515625" style="1" bestFit="1" customWidth="1"/>
    <col min="4" max="8" width="12.7109375" style="1" bestFit="1" customWidth="1"/>
    <col min="9" max="9" width="13.42578125" style="1" bestFit="1" customWidth="1"/>
    <col min="10" max="10" width="12.7109375" style="1" bestFit="1" customWidth="1"/>
    <col min="11" max="11" width="9.7109375" style="1" bestFit="1" customWidth="1"/>
    <col min="12" max="16384" width="9.140625" style="1"/>
  </cols>
  <sheetData>
    <row r="1" spans="1:12" ht="23.25">
      <c r="A1" s="56" t="s">
        <v>14</v>
      </c>
      <c r="B1" s="56"/>
      <c r="C1" s="56"/>
      <c r="D1" s="56"/>
      <c r="E1" s="56"/>
      <c r="F1" s="56"/>
      <c r="G1" s="56"/>
      <c r="H1" s="56"/>
      <c r="I1" s="56"/>
      <c r="J1" s="56"/>
    </row>
    <row r="2" spans="1:12" s="3" customFormat="1" ht="16.5" customHeight="1">
      <c r="A2" s="27" t="s">
        <v>15</v>
      </c>
      <c r="B2" s="46"/>
      <c r="C2" s="2"/>
      <c r="D2" s="38">
        <v>2022</v>
      </c>
      <c r="E2" s="2"/>
      <c r="F2" s="2"/>
      <c r="G2" s="2"/>
      <c r="H2" s="2"/>
      <c r="I2" s="2"/>
      <c r="J2" s="2"/>
    </row>
    <row r="3" spans="1:12" s="3" customFormat="1" ht="16.5" customHeight="1">
      <c r="A3" s="2"/>
      <c r="B3" s="47"/>
      <c r="C3" s="2"/>
      <c r="D3" s="2"/>
      <c r="E3" s="2"/>
      <c r="F3" s="2"/>
      <c r="G3" s="2"/>
      <c r="H3" s="2"/>
      <c r="I3" s="2"/>
      <c r="J3" s="2"/>
    </row>
    <row r="4" spans="1:12" s="3" customFormat="1" ht="16.5" customHeight="1">
      <c r="A4" s="2"/>
      <c r="B4" s="47"/>
      <c r="C4" s="2"/>
      <c r="D4" s="2"/>
      <c r="E4" s="2"/>
      <c r="F4" s="2"/>
      <c r="G4" s="2"/>
      <c r="H4" s="57" t="str">
        <f>"Federal Fiscal Year " &amp; $D$2-1</f>
        <v>Federal Fiscal Year 2021</v>
      </c>
      <c r="I4" s="58"/>
      <c r="J4" s="59"/>
    </row>
    <row r="5" spans="1:12" ht="15.75">
      <c r="A5" s="4" t="s">
        <v>39</v>
      </c>
      <c r="B5" s="48"/>
      <c r="C5" s="5"/>
      <c r="D5" s="6" t="s">
        <v>2</v>
      </c>
      <c r="E5" s="6" t="s">
        <v>3</v>
      </c>
      <c r="F5" s="6" t="s">
        <v>1</v>
      </c>
      <c r="G5" s="7"/>
      <c r="H5" s="54" t="str">
        <f>"SFY " &amp; $D$2 &amp; " Q1"</f>
        <v>SFY 2022 Q1</v>
      </c>
      <c r="I5" s="44" t="s">
        <v>4</v>
      </c>
      <c r="J5" s="45">
        <f>1-J6</f>
        <v>0.26280000000000003</v>
      </c>
    </row>
    <row r="6" spans="1:12">
      <c r="C6" s="1" t="s">
        <v>38</v>
      </c>
      <c r="D6" s="24">
        <f>+D12*0.25</f>
        <v>459000</v>
      </c>
      <c r="E6" s="18">
        <f>ROUNDDOWN(D6/$J$5*$J$6,0)</f>
        <v>1287575</v>
      </c>
      <c r="F6" s="18">
        <f>SUM(D6:E6)</f>
        <v>1746575</v>
      </c>
      <c r="G6" s="3"/>
      <c r="H6" s="55"/>
      <c r="I6" s="40" t="s">
        <v>37</v>
      </c>
      <c r="J6" s="42">
        <v>0.73719999999999997</v>
      </c>
    </row>
    <row r="7" spans="1:12" ht="14.25" customHeight="1">
      <c r="A7"/>
      <c r="B7" s="50"/>
      <c r="C7" s="1" t="s">
        <v>36</v>
      </c>
      <c r="D7" s="24">
        <f>+$D$12*0.25</f>
        <v>459000</v>
      </c>
      <c r="E7" s="18">
        <f>ROUNDDOWN(D7/$J$9*$J$10,0)</f>
        <v>1242890</v>
      </c>
      <c r="F7" s="18">
        <f>SUM(D7:E7)</f>
        <v>1701890</v>
      </c>
      <c r="G7" s="2"/>
    </row>
    <row r="8" spans="1:12" ht="15" customHeight="1">
      <c r="A8"/>
      <c r="B8" s="50"/>
      <c r="C8" s="1" t="s">
        <v>35</v>
      </c>
      <c r="D8" s="24">
        <f>+$D$12*0.25</f>
        <v>459000</v>
      </c>
      <c r="E8" s="18">
        <f>ROUNDDOWN(D8/$J$11*$J$12,0)</f>
        <v>1242890</v>
      </c>
      <c r="F8" s="18">
        <f t="shared" ref="F8:F9" si="0">SUM(D8:E8)</f>
        <v>1701890</v>
      </c>
      <c r="G8" s="7"/>
      <c r="H8" s="57" t="str">
        <f>"Federal Fiscal Year " &amp; $D$2</f>
        <v>Federal Fiscal Year 2022</v>
      </c>
      <c r="I8" s="58"/>
      <c r="J8" s="59"/>
    </row>
    <row r="9" spans="1:12" ht="14.25" customHeight="1">
      <c r="C9" s="1" t="s">
        <v>34</v>
      </c>
      <c r="D9" s="24">
        <f>+$D$12*0.25</f>
        <v>459000</v>
      </c>
      <c r="E9" s="18">
        <f>ROUNDDOWN(D9/$J$13*$J$14,0)</f>
        <v>1242890</v>
      </c>
      <c r="F9" s="18">
        <f t="shared" si="0"/>
        <v>1701890</v>
      </c>
      <c r="G9" s="3"/>
      <c r="H9" s="54" t="str">
        <f>"SFY " &amp; $D$2 &amp; " Q2"</f>
        <v>SFY 2022 Q2</v>
      </c>
      <c r="I9" s="39" t="s">
        <v>4</v>
      </c>
      <c r="J9" s="41">
        <f>1-J10</f>
        <v>0.26970000000000005</v>
      </c>
      <c r="L9" s="43"/>
    </row>
    <row r="10" spans="1:12" ht="14.25" customHeight="1">
      <c r="G10" s="3"/>
      <c r="H10" s="55"/>
      <c r="I10" s="40" t="s">
        <v>37</v>
      </c>
      <c r="J10" s="42">
        <v>0.73029999999999995</v>
      </c>
      <c r="L10" s="43"/>
    </row>
    <row r="11" spans="1:12" ht="14.25" customHeight="1">
      <c r="A11" s="4" t="s">
        <v>7</v>
      </c>
      <c r="B11" s="48"/>
      <c r="C11" s="5"/>
      <c r="D11" s="25" t="s">
        <v>2</v>
      </c>
      <c r="E11" s="25" t="s">
        <v>3</v>
      </c>
      <c r="F11" s="25" t="s">
        <v>1</v>
      </c>
      <c r="G11" s="2"/>
      <c r="H11" s="54" t="str">
        <f>"SFY " &amp; $D$2 &amp; " Q3"</f>
        <v>SFY 2022 Q3</v>
      </c>
      <c r="I11" s="39" t="s">
        <v>4</v>
      </c>
      <c r="J11" s="41">
        <f>1-J12</f>
        <v>0.26970000000000005</v>
      </c>
      <c r="L11" s="43"/>
    </row>
    <row r="12" spans="1:12" ht="13.5" customHeight="1">
      <c r="C12" s="1" t="s">
        <v>5</v>
      </c>
      <c r="D12" s="26">
        <f>1836000</f>
        <v>1836000</v>
      </c>
      <c r="E12" s="18">
        <f>+E6+E7+E8+E9</f>
        <v>5016245</v>
      </c>
      <c r="F12" s="18">
        <f>ROUNDDOWN(D12+E12,0)</f>
        <v>6852245</v>
      </c>
      <c r="G12" s="7"/>
      <c r="H12" s="55"/>
      <c r="I12" s="40" t="s">
        <v>37</v>
      </c>
      <c r="J12" s="42">
        <v>0.73029999999999995</v>
      </c>
      <c r="L12" s="43"/>
    </row>
    <row r="13" spans="1:12" ht="12.4" customHeight="1">
      <c r="G13" s="3"/>
      <c r="H13" s="54" t="str">
        <f>"SFY " &amp; $D$2 &amp; " Q4"</f>
        <v>SFY 2022 Q4</v>
      </c>
      <c r="I13" s="39" t="s">
        <v>4</v>
      </c>
      <c r="J13" s="41">
        <f>1-J14</f>
        <v>0.26970000000000005</v>
      </c>
    </row>
    <row r="14" spans="1:12">
      <c r="G14" s="3"/>
      <c r="H14" s="55"/>
      <c r="I14" s="40" t="s">
        <v>37</v>
      </c>
      <c r="J14" s="42">
        <v>0.73029999999999995</v>
      </c>
    </row>
    <row r="15" spans="1:12" ht="12.4" customHeight="1"/>
    <row r="16" spans="1:12">
      <c r="A16" s="3"/>
      <c r="B16" s="51"/>
      <c r="C16" s="3"/>
      <c r="F16" s="29"/>
      <c r="G16" s="29"/>
      <c r="H16" s="3"/>
      <c r="I16" s="3"/>
      <c r="J16" s="3"/>
    </row>
    <row r="17" spans="1:10">
      <c r="A17" s="3"/>
      <c r="B17" s="51"/>
      <c r="C17" s="3"/>
      <c r="E17" s="3"/>
      <c r="F17" s="16" t="s">
        <v>6</v>
      </c>
      <c r="G17" s="16" t="s">
        <v>8</v>
      </c>
      <c r="H17" s="16" t="s">
        <v>9</v>
      </c>
      <c r="I17" s="16" t="s">
        <v>10</v>
      </c>
      <c r="J17" s="23" t="s">
        <v>1</v>
      </c>
    </row>
    <row r="18" spans="1:10" ht="29.25" customHeight="1" thickBot="1">
      <c r="A18" s="14" t="s">
        <v>26</v>
      </c>
      <c r="B18" s="52"/>
      <c r="C18" s="14" t="s">
        <v>13</v>
      </c>
      <c r="D18" s="14" t="s">
        <v>0</v>
      </c>
      <c r="E18" s="15" t="s">
        <v>11</v>
      </c>
      <c r="F18" s="28" t="str">
        <f>"(FFY "&amp;$D$2-1&amp;" 
Match Rate)"</f>
        <v>(FFY 2021 
Match Rate)</v>
      </c>
      <c r="G18" s="28" t="str">
        <f>"(FFY "&amp;$D$2&amp;" 
Match Rate)"</f>
        <v>(FFY 2022 
Match Rate)</v>
      </c>
      <c r="H18" s="28" t="str">
        <f>"(FFY "&amp;$D$2&amp;" 
Match Rate)"</f>
        <v>(FFY 2022 
Match Rate)</v>
      </c>
      <c r="I18" s="28" t="str">
        <f>"(FFY "&amp;$D$2&amp;" 
Match Rate)"</f>
        <v>(FFY 2022 
Match Rate)</v>
      </c>
      <c r="J18" s="17" t="str">
        <f>J17</f>
        <v>Total</v>
      </c>
    </row>
    <row r="19" spans="1:10">
      <c r="A19" s="3" t="s">
        <v>27</v>
      </c>
      <c r="B19" s="51" t="s">
        <v>40</v>
      </c>
      <c r="C19" s="8" t="s">
        <v>16</v>
      </c>
      <c r="D19" s="9">
        <v>0.74450000000000005</v>
      </c>
      <c r="E19" s="18">
        <f t="shared" ref="E19:E27" si="1">ROUND(D19*$F$12,2)</f>
        <v>5101496.4000000004</v>
      </c>
      <c r="F19" s="18">
        <f>ROUND(D19*$F$6, 2)</f>
        <v>1300325.0900000001</v>
      </c>
      <c r="G19" s="18">
        <f t="shared" ref="G19:G27" si="2">ROUND(($F$7)*D19, 2)</f>
        <v>1267057.1100000001</v>
      </c>
      <c r="H19" s="18">
        <f>ROUND(($F$8)*D19, 2)</f>
        <v>1267057.1100000001</v>
      </c>
      <c r="I19" s="18">
        <f t="shared" ref="I19:I27" si="3">ROUND(($F$9)*D19, 2)</f>
        <v>1267057.1100000001</v>
      </c>
      <c r="J19" s="19">
        <f>SUM(F19:I19)</f>
        <v>5101496.4200000009</v>
      </c>
    </row>
    <row r="20" spans="1:10">
      <c r="A20" s="1" t="s">
        <v>27</v>
      </c>
      <c r="B20" s="49" t="s">
        <v>41</v>
      </c>
      <c r="C20" s="8" t="s">
        <v>17</v>
      </c>
      <c r="D20" s="9">
        <v>0.1128</v>
      </c>
      <c r="E20" s="18">
        <f t="shared" si="1"/>
        <v>772933.24</v>
      </c>
      <c r="F20" s="18">
        <f t="shared" ref="F20:F27" si="4">ROUND(D20*$F$6, 2)</f>
        <v>197013.66</v>
      </c>
      <c r="G20" s="18">
        <f t="shared" si="2"/>
        <v>191973.19</v>
      </c>
      <c r="H20" s="18">
        <f t="shared" ref="H20:H27" si="5">ROUND(($F$8)*D20, 2)</f>
        <v>191973.19</v>
      </c>
      <c r="I20" s="18">
        <f t="shared" si="3"/>
        <v>191973.19</v>
      </c>
      <c r="J20" s="19">
        <f>SUM(F20:I20)</f>
        <v>772933.23</v>
      </c>
    </row>
    <row r="21" spans="1:10">
      <c r="A21" s="1" t="s">
        <v>27</v>
      </c>
      <c r="B21" s="49" t="s">
        <v>42</v>
      </c>
      <c r="C21" s="8" t="s">
        <v>18</v>
      </c>
      <c r="D21" s="9">
        <v>2.0999999999999999E-3</v>
      </c>
      <c r="E21" s="18">
        <f t="shared" si="1"/>
        <v>14389.71</v>
      </c>
      <c r="F21" s="18">
        <f t="shared" si="4"/>
        <v>3667.81</v>
      </c>
      <c r="G21" s="18">
        <f t="shared" si="2"/>
        <v>3573.97</v>
      </c>
      <c r="H21" s="18">
        <f t="shared" si="5"/>
        <v>3573.97</v>
      </c>
      <c r="I21" s="18">
        <f t="shared" si="3"/>
        <v>3573.97</v>
      </c>
      <c r="J21" s="19">
        <f t="shared" ref="J21:J27" si="6">SUM(F21:I21)</f>
        <v>14389.72</v>
      </c>
    </row>
    <row r="22" spans="1:10">
      <c r="A22" s="1" t="s">
        <v>27</v>
      </c>
      <c r="B22" s="49" t="s">
        <v>43</v>
      </c>
      <c r="C22" s="8" t="s">
        <v>19</v>
      </c>
      <c r="D22" s="9">
        <v>8.2299999999999998E-2</v>
      </c>
      <c r="E22" s="18">
        <f t="shared" si="1"/>
        <v>563939.76</v>
      </c>
      <c r="F22" s="18">
        <f t="shared" si="4"/>
        <v>143743.12</v>
      </c>
      <c r="G22" s="18">
        <f t="shared" si="2"/>
        <v>140065.54999999999</v>
      </c>
      <c r="H22" s="18">
        <f t="shared" si="5"/>
        <v>140065.54999999999</v>
      </c>
      <c r="I22" s="18">
        <f t="shared" si="3"/>
        <v>140065.54999999999</v>
      </c>
      <c r="J22" s="19">
        <f t="shared" si="6"/>
        <v>563939.77</v>
      </c>
    </row>
    <row r="23" spans="1:10">
      <c r="A23" s="1" t="s">
        <v>29</v>
      </c>
      <c r="B23" s="49" t="s">
        <v>44</v>
      </c>
      <c r="C23" s="8" t="s">
        <v>20</v>
      </c>
      <c r="D23" s="9">
        <v>2.69E-2</v>
      </c>
      <c r="E23" s="18">
        <f t="shared" si="1"/>
        <v>184325.39</v>
      </c>
      <c r="F23" s="18">
        <f t="shared" si="4"/>
        <v>46982.87</v>
      </c>
      <c r="G23" s="18">
        <f t="shared" si="2"/>
        <v>45780.84</v>
      </c>
      <c r="H23" s="18">
        <f t="shared" si="5"/>
        <v>45780.84</v>
      </c>
      <c r="I23" s="18">
        <f t="shared" si="3"/>
        <v>45780.84</v>
      </c>
      <c r="J23" s="19">
        <f t="shared" si="6"/>
        <v>184325.38999999998</v>
      </c>
    </row>
    <row r="24" spans="1:10">
      <c r="A24" s="1" t="s">
        <v>28</v>
      </c>
      <c r="B24" s="49" t="s">
        <v>45</v>
      </c>
      <c r="C24" s="8" t="s">
        <v>21</v>
      </c>
      <c r="D24" s="9">
        <v>1.9599999999999999E-2</v>
      </c>
      <c r="E24" s="18">
        <f t="shared" si="1"/>
        <v>134304</v>
      </c>
      <c r="F24" s="18">
        <f t="shared" si="4"/>
        <v>34232.870000000003</v>
      </c>
      <c r="G24" s="18">
        <f t="shared" si="2"/>
        <v>33357.040000000001</v>
      </c>
      <c r="H24" s="18">
        <f t="shared" si="5"/>
        <v>33357.040000000001</v>
      </c>
      <c r="I24" s="18">
        <f t="shared" si="3"/>
        <v>33357.040000000001</v>
      </c>
      <c r="J24" s="19">
        <f>SUM(F24:I24)</f>
        <v>134303.99000000002</v>
      </c>
    </row>
    <row r="25" spans="1:10">
      <c r="A25" s="1" t="s">
        <v>27</v>
      </c>
      <c r="B25" s="49" t="s">
        <v>46</v>
      </c>
      <c r="C25" s="8" t="s">
        <v>22</v>
      </c>
      <c r="D25" s="9">
        <v>5.5999999999999999E-3</v>
      </c>
      <c r="E25" s="18">
        <f t="shared" si="1"/>
        <v>38372.57</v>
      </c>
      <c r="F25" s="18">
        <f t="shared" si="4"/>
        <v>9780.82</v>
      </c>
      <c r="G25" s="18">
        <f t="shared" si="2"/>
        <v>9530.58</v>
      </c>
      <c r="H25" s="18">
        <f t="shared" si="5"/>
        <v>9530.58</v>
      </c>
      <c r="I25" s="18">
        <f t="shared" si="3"/>
        <v>9530.58</v>
      </c>
      <c r="J25" s="19">
        <f t="shared" si="6"/>
        <v>38372.560000000005</v>
      </c>
    </row>
    <row r="26" spans="1:10">
      <c r="A26" s="1" t="s">
        <v>27</v>
      </c>
      <c r="B26" s="49" t="s">
        <v>47</v>
      </c>
      <c r="C26" s="8" t="s">
        <v>23</v>
      </c>
      <c r="D26" s="9">
        <v>1.1000000000000001E-3</v>
      </c>
      <c r="E26" s="18">
        <f t="shared" si="1"/>
        <v>7537.47</v>
      </c>
      <c r="F26" s="18">
        <f t="shared" si="4"/>
        <v>1921.23</v>
      </c>
      <c r="G26" s="18">
        <f t="shared" si="2"/>
        <v>1872.08</v>
      </c>
      <c r="H26" s="18">
        <f t="shared" si="5"/>
        <v>1872.08</v>
      </c>
      <c r="I26" s="18">
        <f t="shared" si="3"/>
        <v>1872.08</v>
      </c>
      <c r="J26" s="19">
        <f t="shared" si="6"/>
        <v>7537.4699999999993</v>
      </c>
    </row>
    <row r="27" spans="1:10">
      <c r="A27" s="1" t="s">
        <v>27</v>
      </c>
      <c r="B27" s="49" t="s">
        <v>48</v>
      </c>
      <c r="C27" s="3" t="s">
        <v>24</v>
      </c>
      <c r="D27" s="9">
        <v>5.1000000000000004E-3</v>
      </c>
      <c r="E27" s="18">
        <f t="shared" si="1"/>
        <v>34946.449999999997</v>
      </c>
      <c r="F27" s="18">
        <f t="shared" si="4"/>
        <v>8907.5300000000007</v>
      </c>
      <c r="G27" s="18">
        <f t="shared" si="2"/>
        <v>8679.64</v>
      </c>
      <c r="H27" s="18">
        <f t="shared" si="5"/>
        <v>8679.64</v>
      </c>
      <c r="I27" s="18">
        <f t="shared" si="3"/>
        <v>8679.64</v>
      </c>
      <c r="J27" s="19">
        <f t="shared" si="6"/>
        <v>34946.449999999997</v>
      </c>
    </row>
    <row r="28" spans="1:10" ht="13.5" thickBot="1">
      <c r="C28" s="10" t="s">
        <v>12</v>
      </c>
      <c r="D28" s="11">
        <f t="shared" ref="D28:I28" si="7">SUM(D19:D27)</f>
        <v>1.0000000000000002</v>
      </c>
      <c r="E28" s="20">
        <f t="shared" si="7"/>
        <v>6852244.9900000002</v>
      </c>
      <c r="F28" s="21">
        <f t="shared" si="7"/>
        <v>1746575.0000000005</v>
      </c>
      <c r="G28" s="21">
        <f t="shared" si="7"/>
        <v>1701890.0000000002</v>
      </c>
      <c r="H28" s="21">
        <f t="shared" si="7"/>
        <v>1701890.0000000002</v>
      </c>
      <c r="I28" s="21">
        <f t="shared" si="7"/>
        <v>1701890.0000000002</v>
      </c>
      <c r="J28" s="22">
        <f>SUM(F28:I28)</f>
        <v>6852245.0000000009</v>
      </c>
    </row>
    <row r="29" spans="1:10" ht="13.5" thickTop="1">
      <c r="C29" s="3"/>
      <c r="D29" s="12"/>
      <c r="E29" s="12"/>
      <c r="F29" s="12"/>
      <c r="G29" s="12"/>
      <c r="H29" s="12"/>
      <c r="I29" s="13"/>
      <c r="J29" s="12"/>
    </row>
  </sheetData>
  <mergeCells count="7">
    <mergeCell ref="H13:H14"/>
    <mergeCell ref="H5:H6"/>
    <mergeCell ref="A1:J1"/>
    <mergeCell ref="H4:J4"/>
    <mergeCell ref="H8:J8"/>
    <mergeCell ref="H9:H10"/>
    <mergeCell ref="H11:H12"/>
  </mergeCells>
  <printOptions horizontalCentered="1" verticalCentered="1"/>
  <pageMargins left="0.85" right="0.75" top="0.75" bottom="0.75" header="0.5" footer="0.5"/>
  <pageSetup scale="97" orientation="landscape" r:id="rId1"/>
  <headerFooter alignWithMargins="0">
    <oddFooter>&amp;L&amp;8&amp;Z&amp;F&amp;R&amp;"Times New Roman,Regular"&amp;8Page &amp;P of &amp;N
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4"/>
  <sheetViews>
    <sheetView workbookViewId="0">
      <selection activeCell="F29" sqref="F29"/>
    </sheetView>
  </sheetViews>
  <sheetFormatPr defaultColWidth="4" defaultRowHeight="12.75"/>
  <cols>
    <col min="1" max="1" width="12.85546875" style="53" bestFit="1" customWidth="1"/>
    <col min="2" max="2" width="12.7109375" style="53" bestFit="1" customWidth="1"/>
    <col min="3" max="3" width="6.7109375" style="53" bestFit="1" customWidth="1"/>
    <col min="4" max="4" width="4" style="53"/>
    <col min="5" max="5" width="12.85546875" style="53" bestFit="1" customWidth="1"/>
    <col min="6" max="6" width="12.7109375" style="53" bestFit="1" customWidth="1"/>
    <col min="7" max="7" width="6.7109375" style="53" bestFit="1" customWidth="1"/>
    <col min="8" max="8" width="4" style="53"/>
    <col min="9" max="9" width="12.85546875" style="53" bestFit="1" customWidth="1"/>
    <col min="10" max="10" width="12.7109375" style="53" bestFit="1" customWidth="1"/>
    <col min="11" max="11" width="6.7109375" style="53" bestFit="1" customWidth="1"/>
    <col min="12" max="12" width="4" style="53"/>
    <col min="13" max="13" width="12.85546875" style="53" bestFit="1" customWidth="1"/>
    <col min="14" max="14" width="12.7109375" style="53" bestFit="1" customWidth="1"/>
    <col min="15" max="15" width="6.7109375" style="53" bestFit="1" customWidth="1"/>
    <col min="16" max="16384" width="4" style="53"/>
  </cols>
  <sheetData>
    <row r="1" spans="1:15" ht="13.5" thickBot="1">
      <c r="A1" s="63" t="s">
        <v>33</v>
      </c>
      <c r="B1" s="64"/>
      <c r="C1" s="64"/>
    </row>
    <row r="2" spans="1:15" ht="13.5" thickBot="1"/>
    <row r="3" spans="1:15" ht="13.5" thickBot="1">
      <c r="A3" s="60" t="s">
        <v>49</v>
      </c>
      <c r="B3" s="61"/>
      <c r="C3" s="62"/>
      <c r="E3" s="60" t="s">
        <v>50</v>
      </c>
      <c r="F3" s="61"/>
      <c r="G3" s="62"/>
      <c r="I3" s="60" t="s">
        <v>51</v>
      </c>
      <c r="J3" s="61"/>
      <c r="K3" s="62"/>
      <c r="M3" s="60" t="s">
        <v>52</v>
      </c>
      <c r="N3" s="61"/>
      <c r="O3" s="62"/>
    </row>
    <row r="4" spans="1:15" ht="26.25" thickBot="1">
      <c r="A4" s="30" t="s">
        <v>30</v>
      </c>
      <c r="B4" s="33" t="s">
        <v>32</v>
      </c>
      <c r="C4" s="30" t="s">
        <v>31</v>
      </c>
      <c r="E4" s="30" t="s">
        <v>30</v>
      </c>
      <c r="F4" s="33" t="s">
        <v>32</v>
      </c>
      <c r="G4" s="30" t="s">
        <v>31</v>
      </c>
      <c r="I4" s="30" t="s">
        <v>30</v>
      </c>
      <c r="J4" s="33" t="s">
        <v>32</v>
      </c>
      <c r="K4" s="30" t="s">
        <v>31</v>
      </c>
      <c r="M4" s="30" t="s">
        <v>30</v>
      </c>
      <c r="N4" s="33" t="s">
        <v>32</v>
      </c>
      <c r="O4" s="30" t="s">
        <v>31</v>
      </c>
    </row>
    <row r="5" spans="1:15" ht="26.25" thickBot="1">
      <c r="A5" s="34" t="s">
        <v>40</v>
      </c>
      <c r="B5" s="36">
        <f>VLOOKUP(A5,Summary!B:J,5,FALSE)</f>
        <v>1300325.0900000001</v>
      </c>
      <c r="C5" s="35" t="s">
        <v>27</v>
      </c>
      <c r="E5" s="34" t="s">
        <v>40</v>
      </c>
      <c r="F5" s="36">
        <f>VLOOKUP(E5,Summary!B:J,6,FALSE)</f>
        <v>1267057.1100000001</v>
      </c>
      <c r="G5" s="35" t="s">
        <v>27</v>
      </c>
      <c r="I5" s="34" t="s">
        <v>40</v>
      </c>
      <c r="J5" s="36">
        <f>VLOOKUP(I5,Summary!B:J,7,FALSE)</f>
        <v>1267057.1100000001</v>
      </c>
      <c r="K5" s="35" t="s">
        <v>27</v>
      </c>
      <c r="M5" s="34" t="s">
        <v>40</v>
      </c>
      <c r="N5" s="36">
        <f>VLOOKUP(M5,Summary!B:J,8,FALSE)</f>
        <v>1267057.1100000001</v>
      </c>
      <c r="O5" s="35" t="s">
        <v>27</v>
      </c>
    </row>
    <row r="6" spans="1:15" ht="26.25" thickBot="1">
      <c r="A6" s="34" t="s">
        <v>41</v>
      </c>
      <c r="B6" s="36">
        <f>VLOOKUP(A6,Summary!B:J,5,FALSE)</f>
        <v>197013.66</v>
      </c>
      <c r="C6" s="35" t="s">
        <v>27</v>
      </c>
      <c r="E6" s="34" t="s">
        <v>41</v>
      </c>
      <c r="F6" s="36">
        <f>VLOOKUP(E6,Summary!B:J,6,FALSE)</f>
        <v>191973.19</v>
      </c>
      <c r="G6" s="35" t="s">
        <v>27</v>
      </c>
      <c r="I6" s="34" t="s">
        <v>41</v>
      </c>
      <c r="J6" s="36">
        <f>VLOOKUP(I6,Summary!B:J,7,FALSE)</f>
        <v>191973.19</v>
      </c>
      <c r="K6" s="35" t="s">
        <v>27</v>
      </c>
      <c r="M6" s="34" t="s">
        <v>41</v>
      </c>
      <c r="N6" s="36">
        <f>VLOOKUP(M6,Summary!B:J,8,FALSE)</f>
        <v>191973.19</v>
      </c>
      <c r="O6" s="35" t="s">
        <v>27</v>
      </c>
    </row>
    <row r="7" spans="1:15" ht="26.25" thickBot="1">
      <c r="A7" s="34" t="s">
        <v>42</v>
      </c>
      <c r="B7" s="36">
        <f>VLOOKUP(A7,Summary!B:J,5,FALSE)</f>
        <v>3667.81</v>
      </c>
      <c r="C7" s="35" t="s">
        <v>27</v>
      </c>
      <c r="E7" s="34" t="s">
        <v>42</v>
      </c>
      <c r="F7" s="36">
        <f>VLOOKUP(E7,Summary!B:J,6,FALSE)</f>
        <v>3573.97</v>
      </c>
      <c r="G7" s="35" t="s">
        <v>27</v>
      </c>
      <c r="I7" s="34" t="s">
        <v>42</v>
      </c>
      <c r="J7" s="36">
        <f>VLOOKUP(I7,Summary!B:J,7,FALSE)</f>
        <v>3573.97</v>
      </c>
      <c r="K7" s="35" t="s">
        <v>27</v>
      </c>
      <c r="M7" s="34" t="s">
        <v>42</v>
      </c>
      <c r="N7" s="36">
        <f>VLOOKUP(M7,Summary!B:J,8,FALSE)</f>
        <v>3573.97</v>
      </c>
      <c r="O7" s="35" t="s">
        <v>27</v>
      </c>
    </row>
    <row r="8" spans="1:15" ht="26.25" thickBot="1">
      <c r="A8" s="34" t="s">
        <v>43</v>
      </c>
      <c r="B8" s="36">
        <f>VLOOKUP(A8,Summary!B:J,5,FALSE)</f>
        <v>143743.12</v>
      </c>
      <c r="C8" s="35" t="s">
        <v>27</v>
      </c>
      <c r="E8" s="34" t="s">
        <v>43</v>
      </c>
      <c r="F8" s="36">
        <f>VLOOKUP(E8,Summary!B:J,6,FALSE)</f>
        <v>140065.54999999999</v>
      </c>
      <c r="G8" s="35" t="s">
        <v>27</v>
      </c>
      <c r="I8" s="34" t="s">
        <v>43</v>
      </c>
      <c r="J8" s="36">
        <f>VLOOKUP(I8,Summary!B:J,7,FALSE)</f>
        <v>140065.54999999999</v>
      </c>
      <c r="K8" s="35" t="s">
        <v>27</v>
      </c>
      <c r="M8" s="34" t="s">
        <v>43</v>
      </c>
      <c r="N8" s="36">
        <f>VLOOKUP(M8,Summary!B:J,8,FALSE)</f>
        <v>140065.54999999999</v>
      </c>
      <c r="O8" s="35" t="s">
        <v>27</v>
      </c>
    </row>
    <row r="9" spans="1:15" ht="26.25" thickBot="1">
      <c r="A9" s="34" t="s">
        <v>44</v>
      </c>
      <c r="B9" s="36">
        <f>VLOOKUP(A9,Summary!B:J,5,FALSE)</f>
        <v>46982.87</v>
      </c>
      <c r="C9" s="35" t="s">
        <v>29</v>
      </c>
      <c r="E9" s="34" t="s">
        <v>44</v>
      </c>
      <c r="F9" s="36">
        <f>VLOOKUP(E9,Summary!B:J,6,FALSE)</f>
        <v>45780.84</v>
      </c>
      <c r="G9" s="35" t="s">
        <v>29</v>
      </c>
      <c r="I9" s="34" t="s">
        <v>44</v>
      </c>
      <c r="J9" s="36">
        <f>VLOOKUP(I9,Summary!B:J,7,FALSE)</f>
        <v>45780.84</v>
      </c>
      <c r="K9" s="35" t="s">
        <v>29</v>
      </c>
      <c r="M9" s="34" t="s">
        <v>44</v>
      </c>
      <c r="N9" s="36">
        <f>VLOOKUP(M9,Summary!B:J,8,FALSE)</f>
        <v>45780.84</v>
      </c>
      <c r="O9" s="35" t="s">
        <v>29</v>
      </c>
    </row>
    <row r="10" spans="1:15" ht="26.25" thickBot="1">
      <c r="A10" s="34" t="s">
        <v>45</v>
      </c>
      <c r="B10" s="36">
        <f>VLOOKUP(A10,Summary!B:J,5,FALSE)</f>
        <v>34232.870000000003</v>
      </c>
      <c r="C10" s="35" t="s">
        <v>28</v>
      </c>
      <c r="E10" s="34" t="s">
        <v>45</v>
      </c>
      <c r="F10" s="36">
        <f>VLOOKUP(E10,Summary!B:J,6,FALSE)</f>
        <v>33357.040000000001</v>
      </c>
      <c r="G10" s="35" t="s">
        <v>28</v>
      </c>
      <c r="I10" s="34" t="s">
        <v>45</v>
      </c>
      <c r="J10" s="36">
        <f>VLOOKUP(I10,Summary!B:J,7,FALSE)</f>
        <v>33357.040000000001</v>
      </c>
      <c r="K10" s="35" t="s">
        <v>28</v>
      </c>
      <c r="M10" s="34" t="s">
        <v>45</v>
      </c>
      <c r="N10" s="36">
        <f>VLOOKUP(M10,Summary!B:J,8,FALSE)</f>
        <v>33357.040000000001</v>
      </c>
      <c r="O10" s="35" t="s">
        <v>28</v>
      </c>
    </row>
    <row r="11" spans="1:15" ht="26.25" thickBot="1">
      <c r="A11" s="34" t="s">
        <v>46</v>
      </c>
      <c r="B11" s="36">
        <f>VLOOKUP(A11,Summary!B:J,5,FALSE)</f>
        <v>9780.82</v>
      </c>
      <c r="C11" s="35" t="s">
        <v>27</v>
      </c>
      <c r="E11" s="34" t="s">
        <v>46</v>
      </c>
      <c r="F11" s="36">
        <f>VLOOKUP(E11,Summary!B:J,6,FALSE)</f>
        <v>9530.58</v>
      </c>
      <c r="G11" s="35" t="s">
        <v>27</v>
      </c>
      <c r="I11" s="34" t="s">
        <v>46</v>
      </c>
      <c r="J11" s="36">
        <f>VLOOKUP(I11,Summary!B:J,7,FALSE)</f>
        <v>9530.58</v>
      </c>
      <c r="K11" s="35" t="s">
        <v>27</v>
      </c>
      <c r="M11" s="34" t="s">
        <v>46</v>
      </c>
      <c r="N11" s="36">
        <f>VLOOKUP(M11,Summary!B:J,8,FALSE)</f>
        <v>9530.58</v>
      </c>
      <c r="O11" s="35" t="s">
        <v>27</v>
      </c>
    </row>
    <row r="12" spans="1:15" ht="26.25" thickBot="1">
      <c r="A12" s="34" t="s">
        <v>47</v>
      </c>
      <c r="B12" s="36">
        <f>VLOOKUP(A12,Summary!B:J,5,FALSE)</f>
        <v>1921.23</v>
      </c>
      <c r="C12" s="35" t="s">
        <v>27</v>
      </c>
      <c r="E12" s="34" t="s">
        <v>47</v>
      </c>
      <c r="F12" s="36">
        <f>VLOOKUP(E12,Summary!B:J,6,FALSE)</f>
        <v>1872.08</v>
      </c>
      <c r="G12" s="35" t="s">
        <v>27</v>
      </c>
      <c r="I12" s="34" t="s">
        <v>47</v>
      </c>
      <c r="J12" s="36">
        <f>VLOOKUP(I12,Summary!B:J,7,FALSE)</f>
        <v>1872.08</v>
      </c>
      <c r="K12" s="35" t="s">
        <v>27</v>
      </c>
      <c r="M12" s="34" t="s">
        <v>47</v>
      </c>
      <c r="N12" s="36">
        <f>VLOOKUP(M12,Summary!B:J,8,FALSE)</f>
        <v>1872.08</v>
      </c>
      <c r="O12" s="35" t="s">
        <v>27</v>
      </c>
    </row>
    <row r="13" spans="1:15" ht="26.25" thickBot="1">
      <c r="A13" s="34" t="s">
        <v>48</v>
      </c>
      <c r="B13" s="36">
        <f>VLOOKUP(A13,Summary!B:J,5,FALSE)</f>
        <v>8907.5300000000007</v>
      </c>
      <c r="C13" s="35" t="s">
        <v>27</v>
      </c>
      <c r="E13" s="34" t="s">
        <v>48</v>
      </c>
      <c r="F13" s="36">
        <f>VLOOKUP(E13,Summary!B:J,6,FALSE)</f>
        <v>8679.64</v>
      </c>
      <c r="G13" s="35" t="s">
        <v>27</v>
      </c>
      <c r="I13" s="34" t="s">
        <v>48</v>
      </c>
      <c r="J13" s="36">
        <f>VLOOKUP(I13,Summary!B:J,7,FALSE)</f>
        <v>8679.64</v>
      </c>
      <c r="K13" s="35" t="s">
        <v>27</v>
      </c>
      <c r="M13" s="34" t="s">
        <v>48</v>
      </c>
      <c r="N13" s="36">
        <f>VLOOKUP(M13,Summary!B:J,8,FALSE)</f>
        <v>8679.64</v>
      </c>
      <c r="O13" s="35" t="s">
        <v>27</v>
      </c>
    </row>
    <row r="14" spans="1:15" ht="26.25" thickBot="1">
      <c r="A14" s="31" t="s">
        <v>25</v>
      </c>
      <c r="B14" s="37">
        <f>SUM(B5:B13)</f>
        <v>1746575.0000000005</v>
      </c>
      <c r="C14" s="32"/>
      <c r="E14" s="31" t="s">
        <v>25</v>
      </c>
      <c r="F14" s="37">
        <f>SUM(F5:F13)</f>
        <v>1701890.0000000002</v>
      </c>
      <c r="G14" s="32"/>
      <c r="I14" s="31" t="s">
        <v>25</v>
      </c>
      <c r="J14" s="37">
        <f>SUM(J5:J13)</f>
        <v>1701890.0000000002</v>
      </c>
      <c r="K14" s="32"/>
      <c r="M14" s="31" t="s">
        <v>25</v>
      </c>
      <c r="N14" s="37">
        <f>SUM(N5:N13)</f>
        <v>1701890.0000000002</v>
      </c>
      <c r="O14" s="32"/>
    </row>
  </sheetData>
  <mergeCells count="5">
    <mergeCell ref="M3:O3"/>
    <mergeCell ref="A1:C1"/>
    <mergeCell ref="A3:C3"/>
    <mergeCell ref="E3:G3"/>
    <mergeCell ref="I3:K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65B8B55-FE08-4739-9B4C-6CA4911AD6F4}"/>
</file>

<file path=customXml/itemProps2.xml><?xml version="1.0" encoding="utf-8"?>
<ds:datastoreItem xmlns:ds="http://schemas.openxmlformats.org/officeDocument/2006/customXml" ds:itemID="{9C4A824C-0B56-4F8B-BC0C-DA35621E6AA9}"/>
</file>

<file path=customXml/itemProps3.xml><?xml version="1.0" encoding="utf-8"?>
<ds:datastoreItem xmlns:ds="http://schemas.openxmlformats.org/officeDocument/2006/customXml" ds:itemID="{CB203E35-AF39-4D76-852F-854CD611E2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Upload</vt:lpstr>
      <vt:lpstr>Payment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DOH</dc:creator>
  <cp:lastModifiedBy>Michael Ashby</cp:lastModifiedBy>
  <cp:lastPrinted>2014-01-02T18:05:04Z</cp:lastPrinted>
  <dcterms:created xsi:type="dcterms:W3CDTF">2001-01-11T18:11:23Z</dcterms:created>
  <dcterms:modified xsi:type="dcterms:W3CDTF">2022-04-07T20:48:32Z</dcterms:modified>
</cp:coreProperties>
</file>